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mc:AlternateContent xmlns:mc="http://schemas.openxmlformats.org/markup-compatibility/2006">
    <mc:Choice Requires="x15">
      <x15ac:absPath xmlns:x15ac="http://schemas.microsoft.com/office/spreadsheetml/2010/11/ac" url="D:\HAI YEN\9. TO CHUC\19-HS DANH GIA QUY DOI VOI CAN BO QUAN LY\Nam 2026-Quy 2\DANH GIA CBQL GUI CAC DON VI\"/>
    </mc:Choice>
  </mc:AlternateContent>
  <xr:revisionPtr revIDLastSave="0" documentId="13_ncr:1_{153AF582-77E8-4028-8E0E-0AB738973682}" xr6:coauthVersionLast="47" xr6:coauthVersionMax="47" xr10:uidLastSave="{00000000-0000-0000-0000-000000000000}"/>
  <bookViews>
    <workbookView xWindow="-120" yWindow="-120" windowWidth="29040" windowHeight="15840" xr2:uid="{00000000-000D-0000-FFFF-FFFF00000000}"/>
  </bookViews>
  <sheets>
    <sheet name="MẪU 01-B" sheetId="5" r:id="rId1"/>
    <sheet name="Thống kê" sheetId="10" r:id="rId2"/>
  </sheets>
  <definedNames>
    <definedName name="_xlnm._FilterDatabase" localSheetId="0" hidden="1">'MẪU 01-B'!$A$4:$K$608</definedName>
    <definedName name="_xlnm._FilterDatabase" localSheetId="1" hidden="1">'Thống kê'!$A$1:$AE$33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619" i="5" l="1"/>
  <c r="C618" i="5"/>
  <c r="H617" i="5"/>
  <c r="H616" i="5"/>
  <c r="H615" i="5"/>
  <c r="H614" i="5"/>
  <c r="H613" i="5"/>
  <c r="H612" i="5"/>
  <c r="H611" i="5"/>
  <c r="H610" i="5"/>
  <c r="H609" i="5"/>
  <c r="F35" i="10"/>
  <c r="E35" i="10"/>
  <c r="F34" i="10"/>
  <c r="E34" i="10"/>
  <c r="F33" i="10"/>
  <c r="E33" i="10"/>
  <c r="F32" i="10"/>
  <c r="E32" i="10"/>
  <c r="F31" i="10"/>
  <c r="E31" i="10"/>
  <c r="F30" i="10"/>
  <c r="E30" i="10"/>
  <c r="F29" i="10"/>
  <c r="E29" i="10"/>
  <c r="E28" i="10"/>
  <c r="F27" i="10"/>
  <c r="E27" i="10"/>
  <c r="F26" i="10"/>
  <c r="E26" i="10"/>
  <c r="F25" i="10"/>
  <c r="E25" i="10"/>
  <c r="F24" i="10"/>
  <c r="E24" i="10"/>
  <c r="F23" i="10"/>
  <c r="E23" i="10"/>
  <c r="F22" i="10"/>
  <c r="E22" i="10"/>
  <c r="F21" i="10"/>
  <c r="E21" i="10"/>
  <c r="F20" i="10"/>
  <c r="E20" i="10"/>
  <c r="F19" i="10"/>
  <c r="E19" i="10"/>
  <c r="F18" i="10"/>
  <c r="E18" i="10"/>
  <c r="F17" i="10"/>
  <c r="E17" i="10"/>
  <c r="F16" i="10"/>
  <c r="E16" i="10"/>
  <c r="F15" i="10"/>
  <c r="E15" i="10"/>
  <c r="F14" i="10"/>
  <c r="E14" i="10"/>
  <c r="F13" i="10"/>
  <c r="E13" i="10"/>
  <c r="F12" i="10"/>
  <c r="E12" i="10"/>
  <c r="F11" i="10"/>
  <c r="E11" i="10"/>
  <c r="F10" i="10"/>
  <c r="E10" i="10"/>
  <c r="F9" i="10"/>
  <c r="E9" i="10"/>
  <c r="F8" i="10"/>
  <c r="E8" i="10"/>
  <c r="F7" i="10"/>
  <c r="E7" i="10"/>
  <c r="F6" i="10"/>
  <c r="E6" i="10"/>
  <c r="F28" i="10"/>
  <c r="F5" i="10"/>
  <c r="E5" i="10"/>
  <c r="F4" i="10"/>
  <c r="E4" i="10"/>
  <c r="F3" i="10"/>
  <c r="E3" i="10"/>
  <c r="F2" i="10"/>
  <c r="E2" i="10"/>
  <c r="C153" i="5"/>
  <c r="C152" i="5"/>
  <c r="H151" i="5"/>
  <c r="H150" i="5"/>
  <c r="H149" i="5"/>
  <c r="H148" i="5"/>
  <c r="H147" i="5"/>
  <c r="H146" i="5"/>
  <c r="H145" i="5"/>
  <c r="H144" i="5"/>
  <c r="H143" i="5"/>
  <c r="H142" i="5"/>
  <c r="H141" i="5"/>
  <c r="H140" i="5"/>
  <c r="H139" i="5"/>
  <c r="H138" i="5"/>
  <c r="H137" i="5"/>
  <c r="H136" i="5"/>
  <c r="H135" i="5"/>
  <c r="C608" i="5" l="1"/>
  <c r="C607" i="5"/>
  <c r="C585" i="5"/>
  <c r="C584" i="5"/>
  <c r="C294" i="5"/>
  <c r="C293" i="5"/>
  <c r="H292" i="5"/>
  <c r="H291" i="5"/>
  <c r="H289" i="5"/>
  <c r="H288" i="5"/>
  <c r="C287" i="5" l="1"/>
  <c r="C286" i="5"/>
  <c r="C259" i="5"/>
  <c r="C258" i="5"/>
  <c r="C248" i="5"/>
  <c r="C247" i="5"/>
  <c r="C232" i="5"/>
  <c r="C231" i="5"/>
  <c r="C210" i="5"/>
  <c r="C209" i="5"/>
  <c r="C175" i="5"/>
  <c r="C174" i="5"/>
  <c r="C165" i="5"/>
  <c r="C164" i="5"/>
  <c r="C317" i="5"/>
  <c r="C316" i="5"/>
  <c r="C134" i="5"/>
  <c r="C133" i="5"/>
  <c r="C357" i="5"/>
  <c r="C356" i="5"/>
  <c r="C345" i="5"/>
  <c r="C344" i="5"/>
  <c r="C336" i="5"/>
  <c r="C335" i="5"/>
  <c r="C326" i="5"/>
  <c r="C325" i="5"/>
  <c r="C114" i="5"/>
  <c r="C113" i="5"/>
  <c r="C102" i="5"/>
  <c r="C101" i="5"/>
  <c r="C88" i="5"/>
  <c r="C87" i="5"/>
  <c r="C648" i="5"/>
  <c r="C647" i="5"/>
  <c r="C641" i="5"/>
  <c r="C640" i="5"/>
  <c r="C75" i="5"/>
  <c r="C74" i="5"/>
  <c r="C53" i="5"/>
  <c r="C52" i="5"/>
  <c r="C45" i="5"/>
  <c r="C44" i="5"/>
  <c r="C575" i="5"/>
  <c r="C574" i="5"/>
  <c r="C562" i="5"/>
  <c r="C515" i="5"/>
  <c r="C504" i="5"/>
  <c r="C561" i="5"/>
  <c r="C514" i="5"/>
  <c r="C503" i="5"/>
  <c r="C494" i="5"/>
  <c r="C493" i="5"/>
  <c r="H492" i="5"/>
  <c r="H491" i="5"/>
  <c r="H490" i="5"/>
  <c r="H489" i="5"/>
  <c r="H488" i="5"/>
  <c r="H487" i="5"/>
  <c r="H486" i="5"/>
  <c r="H485" i="5"/>
  <c r="H484" i="5"/>
  <c r="H483" i="5"/>
  <c r="H482" i="5"/>
  <c r="H481" i="5"/>
  <c r="H480" i="5"/>
  <c r="H479" i="5"/>
  <c r="H478" i="5"/>
  <c r="H477" i="5"/>
  <c r="H476" i="5"/>
  <c r="H475" i="5"/>
  <c r="H474" i="5"/>
  <c r="H473" i="5"/>
  <c r="H472" i="5"/>
  <c r="H471" i="5"/>
  <c r="H470" i="5"/>
  <c r="H469" i="5"/>
  <c r="H468" i="5"/>
  <c r="H467" i="5"/>
  <c r="H466" i="5"/>
  <c r="H465" i="5"/>
  <c r="H464" i="5"/>
  <c r="H463" i="5"/>
  <c r="H462" i="5"/>
  <c r="H461" i="5"/>
  <c r="H460" i="5"/>
  <c r="H459" i="5"/>
  <c r="H458" i="5"/>
  <c r="H457" i="5"/>
  <c r="H456" i="5"/>
  <c r="H455" i="5"/>
  <c r="H454" i="5"/>
  <c r="H453" i="5"/>
  <c r="H452" i="5"/>
  <c r="H451" i="5"/>
  <c r="H450" i="5"/>
  <c r="H449" i="5"/>
  <c r="H448" i="5"/>
  <c r="H447" i="5"/>
  <c r="H446" i="5"/>
  <c r="H445" i="5"/>
  <c r="H444" i="5"/>
  <c r="C443" i="5"/>
  <c r="C442" i="5"/>
  <c r="C421" i="5"/>
  <c r="C420" i="5"/>
  <c r="C35" i="5"/>
  <c r="H493" i="5" l="1"/>
  <c r="H285" i="5"/>
  <c r="H284" i="5"/>
  <c r="H283" i="5"/>
  <c r="H282" i="5"/>
  <c r="H281" i="5"/>
  <c r="H280" i="5"/>
  <c r="H279" i="5"/>
  <c r="H278" i="5"/>
  <c r="H277" i="5"/>
  <c r="H276" i="5"/>
  <c r="H275" i="5"/>
  <c r="H274" i="5"/>
  <c r="H273" i="5"/>
  <c r="H272" i="5"/>
  <c r="H271" i="5"/>
  <c r="H270" i="5"/>
  <c r="H269" i="5"/>
  <c r="H268" i="5"/>
  <c r="H267" i="5"/>
  <c r="H266" i="5"/>
  <c r="H265" i="5"/>
  <c r="H264" i="5"/>
  <c r="H263" i="5"/>
  <c r="H262" i="5"/>
  <c r="H261" i="5"/>
  <c r="H260" i="5"/>
  <c r="H355" i="5" l="1"/>
  <c r="H354" i="5"/>
  <c r="H353" i="5"/>
  <c r="H352" i="5"/>
  <c r="H351" i="5"/>
  <c r="H350" i="5"/>
  <c r="H349" i="5"/>
  <c r="H348" i="5"/>
  <c r="H347" i="5"/>
  <c r="H346" i="5"/>
  <c r="H257" i="5" l="1"/>
  <c r="H256" i="5"/>
  <c r="H255" i="5"/>
  <c r="H254" i="5"/>
  <c r="H253" i="5"/>
  <c r="H252" i="5"/>
  <c r="H251" i="5"/>
  <c r="H250" i="5"/>
  <c r="H249" i="5"/>
  <c r="H246" i="5"/>
  <c r="H245" i="5"/>
  <c r="H244" i="5"/>
  <c r="H243" i="5"/>
  <c r="H242" i="5"/>
  <c r="H241" i="5"/>
  <c r="H240" i="5"/>
  <c r="H239" i="5"/>
  <c r="H238" i="5"/>
  <c r="H237" i="5"/>
  <c r="H236" i="5"/>
  <c r="H235" i="5"/>
  <c r="H234" i="5"/>
  <c r="H233" i="5"/>
  <c r="H173" i="5"/>
  <c r="H172" i="5"/>
  <c r="H171" i="5"/>
  <c r="H170" i="5"/>
  <c r="H169" i="5"/>
  <c r="H168" i="5"/>
  <c r="H167" i="5"/>
  <c r="H166" i="5"/>
  <c r="C34" i="5"/>
  <c r="H33" i="5"/>
  <c r="H32" i="5"/>
  <c r="H31" i="5"/>
  <c r="H30" i="5"/>
  <c r="H29" i="5"/>
  <c r="H28" i="5"/>
  <c r="H27" i="5"/>
  <c r="H26" i="5"/>
  <c r="H25" i="5"/>
  <c r="H24" i="5"/>
  <c r="H23" i="5"/>
  <c r="H22" i="5"/>
  <c r="H21" i="5"/>
  <c r="H20" i="5"/>
  <c r="H19" i="5"/>
  <c r="H18" i="5"/>
  <c r="H17" i="5"/>
  <c r="H16" i="5"/>
  <c r="H15" i="5"/>
  <c r="H14" i="5"/>
  <c r="H13" i="5"/>
  <c r="H12" i="5"/>
  <c r="H11" i="5"/>
  <c r="H10" i="5"/>
  <c r="H9" i="5"/>
  <c r="H8" i="5"/>
  <c r="H7" i="5"/>
  <c r="H6" i="5"/>
  <c r="H583" i="5"/>
  <c r="H582" i="5"/>
  <c r="H581" i="5"/>
  <c r="H580" i="5"/>
  <c r="H579" i="5"/>
  <c r="H578" i="5"/>
  <c r="H577" i="5"/>
  <c r="H576" i="5"/>
  <c r="H230" i="5" l="1"/>
  <c r="H229" i="5"/>
  <c r="H228" i="5"/>
  <c r="H227" i="5"/>
  <c r="H226" i="5"/>
  <c r="H225" i="5"/>
  <c r="H224" i="5"/>
  <c r="H223" i="5"/>
  <c r="H222" i="5"/>
  <c r="H221" i="5"/>
  <c r="H220" i="5"/>
  <c r="H219" i="5"/>
  <c r="H218" i="5"/>
  <c r="H217" i="5"/>
  <c r="H216" i="5"/>
  <c r="H215" i="5"/>
  <c r="H214" i="5"/>
  <c r="H213" i="5"/>
  <c r="H212" i="5"/>
  <c r="H211" i="5"/>
  <c r="H208" i="5"/>
  <c r="H207" i="5"/>
  <c r="H206" i="5"/>
  <c r="H205" i="5"/>
  <c r="H204" i="5"/>
  <c r="H203" i="5"/>
  <c r="H202" i="5"/>
  <c r="H201" i="5"/>
  <c r="H200" i="5"/>
  <c r="H199" i="5"/>
  <c r="H198" i="5"/>
  <c r="H197" i="5"/>
  <c r="H196" i="5"/>
  <c r="H195" i="5"/>
  <c r="H194" i="5"/>
  <c r="H193" i="5"/>
  <c r="H192" i="5"/>
  <c r="H191" i="5"/>
  <c r="H190" i="5"/>
  <c r="H189" i="5"/>
  <c r="H188" i="5"/>
  <c r="H187" i="5"/>
  <c r="H186" i="5"/>
  <c r="H185" i="5"/>
  <c r="H184" i="5"/>
  <c r="H183" i="5"/>
  <c r="H182" i="5"/>
  <c r="H181" i="5"/>
  <c r="H180" i="5"/>
  <c r="H179" i="5"/>
  <c r="H178" i="5"/>
  <c r="H177" i="5"/>
  <c r="H176" i="5"/>
  <c r="H112" i="5" l="1"/>
  <c r="H111" i="5"/>
  <c r="H110" i="5"/>
  <c r="H109" i="5"/>
  <c r="H108" i="5"/>
  <c r="H107" i="5"/>
  <c r="H106" i="5"/>
  <c r="H105" i="5"/>
  <c r="H104" i="5"/>
  <c r="H103" i="5"/>
  <c r="H324" i="5" l="1"/>
  <c r="H323" i="5"/>
  <c r="H322" i="5"/>
  <c r="H321" i="5"/>
  <c r="H320" i="5"/>
  <c r="H319" i="5"/>
  <c r="H318" i="5"/>
  <c r="H163" i="5" l="1"/>
  <c r="H162" i="5"/>
  <c r="H161" i="5"/>
  <c r="H160" i="5"/>
  <c r="H159" i="5"/>
  <c r="H158" i="5"/>
  <c r="H157" i="5"/>
  <c r="H156" i="5"/>
  <c r="H155" i="5"/>
  <c r="H154" i="5"/>
  <c r="H571" i="5" l="1"/>
  <c r="H569" i="5"/>
  <c r="H568" i="5"/>
  <c r="H567" i="5"/>
  <c r="H566" i="5"/>
  <c r="H565" i="5"/>
  <c r="H564" i="5"/>
  <c r="H563" i="5"/>
  <c r="H606" i="5"/>
  <c r="H605" i="5"/>
  <c r="H604" i="5"/>
  <c r="H603" i="5"/>
  <c r="H602" i="5"/>
  <c r="H601" i="5"/>
  <c r="H600" i="5"/>
  <c r="H599" i="5"/>
  <c r="H598" i="5"/>
  <c r="H597" i="5"/>
  <c r="H596" i="5"/>
  <c r="H595" i="5"/>
  <c r="H594" i="5"/>
  <c r="H593" i="5"/>
  <c r="H592" i="5"/>
  <c r="H591" i="5"/>
  <c r="H590" i="5"/>
  <c r="H589" i="5"/>
  <c r="H588" i="5"/>
  <c r="H587" i="5"/>
  <c r="H586" i="5"/>
  <c r="H315" i="5" l="1"/>
  <c r="H314" i="5"/>
  <c r="H313" i="5"/>
  <c r="H312" i="5"/>
  <c r="H311" i="5"/>
  <c r="H310" i="5"/>
  <c r="H309" i="5"/>
  <c r="H308" i="5"/>
  <c r="H307" i="5"/>
  <c r="H306" i="5"/>
  <c r="H305" i="5"/>
  <c r="H304" i="5"/>
  <c r="H303" i="5"/>
  <c r="H302" i="5"/>
  <c r="H301" i="5"/>
  <c r="H300" i="5"/>
  <c r="H298" i="5"/>
  <c r="H297" i="5"/>
  <c r="H296" i="5"/>
  <c r="H295" i="5"/>
  <c r="H132" i="5" l="1"/>
  <c r="H131" i="5"/>
  <c r="H130" i="5"/>
  <c r="H129" i="5"/>
  <c r="H128" i="5"/>
  <c r="H127" i="5"/>
  <c r="H126" i="5"/>
  <c r="H125" i="5"/>
  <c r="H124" i="5"/>
  <c r="H123" i="5"/>
  <c r="H122" i="5"/>
  <c r="H121" i="5"/>
  <c r="H120" i="5"/>
  <c r="H119" i="5"/>
  <c r="H118" i="5"/>
  <c r="H117" i="5"/>
  <c r="H116" i="5"/>
  <c r="A116" i="5"/>
  <c r="A117" i="5" s="1"/>
  <c r="A118" i="5" s="1"/>
  <c r="A119" i="5" s="1"/>
  <c r="H115" i="5"/>
  <c r="A120" i="5" l="1"/>
  <c r="A121" i="5" s="1"/>
  <c r="A122" i="5" s="1"/>
  <c r="A123" i="5" s="1"/>
  <c r="A124" i="5" s="1"/>
  <c r="A125" i="5" s="1"/>
  <c r="A126" i="5" s="1"/>
  <c r="A127" i="5" s="1"/>
  <c r="A128" i="5" s="1"/>
  <c r="A129" i="5" s="1"/>
  <c r="A130" i="5" s="1"/>
  <c r="A131" i="5" s="1"/>
  <c r="A132" i="5" s="1"/>
  <c r="H334" i="5"/>
  <c r="H333" i="5"/>
  <c r="H330" i="5"/>
  <c r="H100" i="5" l="1"/>
  <c r="H99" i="5"/>
  <c r="H98" i="5"/>
  <c r="H97" i="5"/>
  <c r="H96" i="5"/>
  <c r="H95" i="5"/>
  <c r="H94" i="5"/>
  <c r="H93" i="5"/>
  <c r="H92" i="5"/>
  <c r="H91" i="5"/>
  <c r="H90" i="5"/>
  <c r="H89" i="5"/>
  <c r="H86" i="5" l="1"/>
  <c r="H85" i="5"/>
  <c r="H84" i="5"/>
  <c r="H83" i="5"/>
  <c r="H82" i="5"/>
  <c r="H81" i="5"/>
  <c r="H80" i="5"/>
  <c r="H79" i="5"/>
  <c r="H78" i="5"/>
  <c r="H77" i="5"/>
  <c r="H76" i="5"/>
  <c r="H646" i="5" l="1"/>
  <c r="H645" i="5"/>
  <c r="H644" i="5"/>
  <c r="H643" i="5"/>
  <c r="H642" i="5"/>
  <c r="H639" i="5" l="1"/>
  <c r="H638" i="5"/>
  <c r="H637" i="5"/>
  <c r="H636" i="5"/>
  <c r="H635" i="5"/>
  <c r="H634" i="5"/>
  <c r="H633" i="5"/>
  <c r="H632" i="5"/>
  <c r="H631" i="5"/>
  <c r="H630" i="5"/>
  <c r="H629" i="5"/>
  <c r="H628" i="5"/>
  <c r="H627" i="5"/>
  <c r="H626" i="5"/>
  <c r="H625" i="5"/>
  <c r="H624" i="5"/>
  <c r="H623" i="5"/>
  <c r="H622" i="5"/>
  <c r="H621" i="5"/>
  <c r="H620" i="5"/>
  <c r="H73" i="5" l="1"/>
  <c r="H72" i="5"/>
  <c r="H71" i="5"/>
  <c r="H70" i="5"/>
  <c r="H69" i="5"/>
  <c r="H68" i="5"/>
  <c r="H67" i="5"/>
  <c r="H66" i="5"/>
  <c r="H65" i="5"/>
  <c r="H64" i="5"/>
  <c r="H63" i="5"/>
  <c r="H62" i="5"/>
  <c r="H61" i="5"/>
  <c r="H60" i="5"/>
  <c r="H59" i="5"/>
  <c r="H58" i="5"/>
  <c r="H57" i="5"/>
  <c r="H56" i="5"/>
  <c r="H55" i="5"/>
  <c r="H54" i="5"/>
  <c r="H51" i="5" l="1"/>
  <c r="H50" i="5"/>
  <c r="H49" i="5"/>
  <c r="H48" i="5"/>
  <c r="H47" i="5"/>
  <c r="H46" i="5"/>
  <c r="H343" i="5" l="1"/>
  <c r="H342" i="5"/>
  <c r="H341" i="5"/>
  <c r="H340" i="5"/>
  <c r="H339" i="5"/>
  <c r="H338" i="5"/>
  <c r="H337" i="5"/>
  <c r="H43" i="5"/>
  <c r="H42" i="5"/>
  <c r="H41" i="5"/>
  <c r="H40" i="5"/>
  <c r="H39" i="5"/>
  <c r="H38" i="5"/>
  <c r="H37" i="5"/>
  <c r="H36" i="5"/>
  <c r="H560" i="5" l="1"/>
  <c r="H559" i="5"/>
  <c r="H558" i="5"/>
  <c r="H557" i="5"/>
  <c r="H556" i="5"/>
  <c r="H555" i="5"/>
  <c r="H554" i="5"/>
  <c r="H553" i="5"/>
  <c r="H552" i="5"/>
  <c r="H551" i="5"/>
  <c r="H550" i="5"/>
  <c r="H549" i="5"/>
  <c r="H548" i="5"/>
  <c r="H547" i="5"/>
  <c r="H546" i="5"/>
  <c r="H545" i="5"/>
  <c r="H544" i="5"/>
  <c r="H543" i="5"/>
  <c r="H542" i="5"/>
  <c r="H541" i="5"/>
  <c r="H540" i="5"/>
  <c r="H539" i="5"/>
  <c r="H538" i="5"/>
  <c r="H537" i="5"/>
  <c r="H536" i="5"/>
  <c r="H535" i="5"/>
  <c r="H534" i="5"/>
  <c r="H533" i="5"/>
  <c r="H532" i="5"/>
  <c r="H531" i="5"/>
  <c r="H530" i="5"/>
  <c r="H529" i="5"/>
  <c r="H528" i="5"/>
  <c r="H527" i="5"/>
  <c r="H526" i="5"/>
  <c r="H525" i="5"/>
  <c r="H524" i="5"/>
  <c r="H523" i="5"/>
  <c r="H522" i="5"/>
  <c r="H521" i="5"/>
  <c r="H520" i="5"/>
  <c r="H519" i="5"/>
  <c r="H518" i="5"/>
  <c r="H517" i="5"/>
  <c r="H516" i="5"/>
  <c r="H513" i="5" l="1"/>
  <c r="H512" i="5"/>
  <c r="H511" i="5"/>
  <c r="H510" i="5"/>
  <c r="H509" i="5"/>
  <c r="H508" i="5"/>
  <c r="H507" i="5"/>
  <c r="H506" i="5"/>
  <c r="H505" i="5"/>
  <c r="H502" i="5" l="1"/>
  <c r="H501" i="5"/>
  <c r="H500" i="5"/>
  <c r="H499" i="5"/>
  <c r="H498" i="5"/>
  <c r="H497" i="5"/>
  <c r="H496" i="5"/>
  <c r="H495" i="5"/>
  <c r="H441" i="5"/>
  <c r="H440" i="5"/>
  <c r="H439" i="5"/>
  <c r="H438" i="5"/>
  <c r="H437" i="5"/>
  <c r="H436" i="5"/>
  <c r="H435" i="5"/>
  <c r="H434" i="5"/>
  <c r="H433" i="5"/>
  <c r="H432" i="5"/>
  <c r="H431" i="5"/>
  <c r="H430" i="5"/>
  <c r="H429" i="5"/>
  <c r="H428" i="5"/>
  <c r="H427" i="5"/>
  <c r="H426" i="5"/>
  <c r="H425" i="5"/>
  <c r="H424" i="5"/>
  <c r="H423" i="5"/>
  <c r="H422" i="5"/>
  <c r="H442" i="5" l="1"/>
  <c r="H419" i="5"/>
  <c r="H418" i="5"/>
  <c r="H417" i="5"/>
  <c r="H416" i="5"/>
  <c r="H415" i="5"/>
  <c r="H414" i="5"/>
  <c r="H413" i="5"/>
  <c r="H412" i="5"/>
  <c r="H411" i="5"/>
  <c r="H410" i="5"/>
  <c r="H409" i="5"/>
  <c r="H408" i="5"/>
  <c r="H407" i="5"/>
  <c r="H406" i="5"/>
  <c r="H405" i="5"/>
  <c r="H404" i="5"/>
  <c r="H403" i="5"/>
  <c r="H402" i="5"/>
  <c r="H401" i="5"/>
  <c r="H400" i="5"/>
  <c r="H399" i="5"/>
  <c r="H398" i="5"/>
  <c r="H397" i="5"/>
  <c r="H396" i="5"/>
  <c r="H395" i="5"/>
  <c r="H394" i="5"/>
  <c r="H393" i="5"/>
  <c r="H392" i="5"/>
  <c r="H391" i="5"/>
  <c r="H390" i="5"/>
  <c r="H389" i="5"/>
  <c r="H388" i="5"/>
  <c r="H387" i="5"/>
  <c r="H386" i="5"/>
  <c r="H385" i="5"/>
  <c r="H384" i="5"/>
  <c r="H383" i="5"/>
  <c r="H382" i="5"/>
  <c r="H381" i="5"/>
  <c r="H380" i="5"/>
  <c r="H379" i="5"/>
  <c r="H378" i="5"/>
  <c r="H377" i="5"/>
  <c r="H376" i="5"/>
  <c r="H375" i="5"/>
  <c r="H374" i="5"/>
  <c r="H373" i="5"/>
  <c r="H372" i="5"/>
  <c r="H371" i="5"/>
  <c r="H370" i="5"/>
  <c r="H369" i="5"/>
  <c r="H368" i="5"/>
  <c r="H367" i="5"/>
  <c r="H366" i="5"/>
  <c r="H365" i="5"/>
  <c r="H364" i="5"/>
  <c r="H363" i="5"/>
  <c r="H362" i="5"/>
  <c r="H361" i="5"/>
  <c r="H360" i="5"/>
  <c r="H359" i="5"/>
  <c r="H358" i="5"/>
  <c r="H420" i="5" l="1"/>
</calcChain>
</file>

<file path=xl/sharedStrings.xml><?xml version="1.0" encoding="utf-8"?>
<sst xmlns="http://schemas.openxmlformats.org/spreadsheetml/2006/main" count="3484" uniqueCount="1137">
  <si>
    <t>TT</t>
  </si>
  <si>
    <t>Ghi chú</t>
  </si>
  <si>
    <t>BẢNG THỐNG KÊ CÔNG VIỆC QUÝ II NĂM 2026
(Tính từ ngày 10/3/2026 đến ngày 10/6/2026)</t>
  </si>
  <si>
    <t>Tên công việc</t>
  </si>
  <si>
    <t>Kết quả đầu ra</t>
  </si>
  <si>
    <t>Thời hạn hoàn thành</t>
  </si>
  <si>
    <t>Loại công việc</t>
  </si>
  <si>
    <t>Điểm chuẩn</t>
  </si>
  <si>
    <t>Hệ số độ khó</t>
  </si>
  <si>
    <t>Điểm quy đổi tối đa</t>
  </si>
  <si>
    <t>Báo cáo</t>
  </si>
  <si>
    <t>30/3/2026</t>
  </si>
  <si>
    <t>Thường xuyên</t>
  </si>
  <si>
    <t>Tổng số nhiệm vụ thực hiện trong quý</t>
  </si>
  <si>
    <t>Tổng số nhiệm vụ vượt tiến độ/chất lượng</t>
  </si>
  <si>
    <t>Tờ trình</t>
  </si>
  <si>
    <t>(Lấy ví dụ mô phỏng chức danh Phó Trưởng phòng)</t>
  </si>
  <si>
    <t>29/4/2026</t>
  </si>
  <si>
    <t>31/5/2026</t>
  </si>
  <si>
    <t>TRƯỜNG CAO ĐẲNG LÝ TỰ TRỌNG TP. HỒ CHÍ MINH</t>
  </si>
  <si>
    <t>Họ và tên</t>
  </si>
  <si>
    <t>24/3/2026</t>
  </si>
  <si>
    <t>Báo cáo gửi phòng Tổ chức</t>
  </si>
  <si>
    <t xml:space="preserve">Báo cáo kết quả thực hiện nhiệm vụ tháng 4/2026 </t>
  </si>
  <si>
    <t>23/4/2026</t>
  </si>
  <si>
    <t xml:space="preserve">Báo cáo kết quả thực hiện nhiệm vụ tháng 5/2026 </t>
  </si>
  <si>
    <t>23/5/2026</t>
  </si>
  <si>
    <t xml:space="preserve">Báo cáo kết quả thực hiện nhiệm vụ tháng 6/2026 </t>
  </si>
  <si>
    <t>20/6/2026</t>
  </si>
  <si>
    <t>Triển khai, chỉ đạo, điều hành và tham gia công tác tư vấn tuyển sinh 2026 tại các tỉnh và thành phố theo kế hoạch (tháng 4/2026)</t>
  </si>
  <si>
    <t>Tư vấn tuyển sinh ở các Trường</t>
  </si>
  <si>
    <t>25/4/2026</t>
  </si>
  <si>
    <t>Kế hoạch số 914/KH-LTT-ĐT ngày 30/10/2025</t>
  </si>
  <si>
    <t>Triển khai, chỉ đạo, điều hành và tham gia công tác tư vấn tuyển sinh 2026 tại các tỉnh và thành phố theo kế hoạch (tháng 5/2026)</t>
  </si>
  <si>
    <t>15/5/2026</t>
  </si>
  <si>
    <t>Chỉ đạo và triển khai, điều hành thực hiện công tác tuyển sinh và tiếp nhận sinh viên năm 2026 (tháng 6/2026)</t>
  </si>
  <si>
    <t>Hồ sơ TS</t>
  </si>
  <si>
    <t>18/6/2026</t>
  </si>
  <si>
    <t>Kế hoạch số 404/KH-LTT-ĐT ngày 25/5/2026
(Tính đến ngày 18/6/2026 tuyển sinh được 298 SV nhập học )</t>
  </si>
  <si>
    <t>Quản lý và phối hợp với các Trung tâm GDNN-GDTX và các khoa để tổ chức đào tạo chương trình trung cấp (T3) ở Tỉnh Trà Vinh; Cầu Kè tỉnh Vĩnh Long (Trà Vinh cũ), Quận 12, Quận 11 (tháng 4/2026)</t>
  </si>
  <si>
    <t>Quản lý và đào tạo</t>
  </si>
  <si>
    <t xml:space="preserve">Thực hiện theo Hợp đồng </t>
  </si>
  <si>
    <t>Quản lý và phối hợp với các Trung tâm GDNN-GDTX và các khoa để tổ chức đào tạo chương trình trung cấp (T3) ở Tỉnh Trà Vinh; Cầu Kè tỉnh Vĩnh Long (Trà Vinh cũ), Quận 12, Quận 11 (tháng 5/2026)</t>
  </si>
  <si>
    <t>25/5/2026</t>
  </si>
  <si>
    <t>Quản lý và phối hợp với các Trung tâm GDNN-GDTX và các khoa để tổ chức đào tạo chương trình trung cấp (T3) ở Tỉnh Trà Vinh; Cầu Kè tỉnh Vĩnh Long (Trà Vinh cũ), Quận 12, Quận 11 (tháng 6/2026)</t>
  </si>
  <si>
    <t>25/6/2026</t>
  </si>
  <si>
    <t>Hỗ trợ sinh viên Trường Đại học Trà Vinh trong việc học Online, thi cử tại Trường (Đang đào tạo 01 lớp 66 học viên ngành Ngôn ngữ Anh VB2 và 61 học viên đại học ngành Công nghệ kỹ thuật điện, điện tử). (tháng 4/2026)</t>
  </si>
  <si>
    <t>Hỗ trợ sinh viên Trường Đại học Trà Vinh trong việc học Online, thi cử tại Trường (Đang đào tạo 01 lớp 66 học viên ngành Ngôn ngữ Anh VB2 và 61 học viên đại học ngành Công nghệ kỹ thuật điện, điện tử). (tháng 5/2026)</t>
  </si>
  <si>
    <t>Hỗ trợ sinh viên Trường Đại học Trà Vinh trong việc học Online, thi cử tại Trường (Đang đào tạo 01 lớp 66 học viên ngành Ngôn ngữ Anh VB2 và 61 học viên đại học ngành Công nghệ kỹ thuật điện, điện tử). (tháng 6/2026)</t>
  </si>
  <si>
    <t>Phối hợp với các đơn vị tổ chức cho sinh viên khóa 25C1 học Giáo dục quốc phòng - An ninh (từ ngày 23/3/2026 đến 04/4/2026)</t>
  </si>
  <si>
    <t>Tổ chức cho SV học tập trung GDQP-AN</t>
  </si>
  <si>
    <t>04/4/2026</t>
  </si>
  <si>
    <t>Thực hiện theo Thông báo 790/TB-LTT-ĐT và TKB trên phần mềm PMT-EMS</t>
  </si>
  <si>
    <t>Phối hợp với phòng Công tác sinh viên - Thư viện - Y tế xây dựng kế hoạch Tổ chức họp phụ huynh sinh viên khối trung cấp T4 học kỳ 2 năm học 2025 – 2026</t>
  </si>
  <si>
    <t>Kế hoạch</t>
  </si>
  <si>
    <t>Đột xuất</t>
  </si>
  <si>
    <t>Kế hoạch số 225/KH-LTT-TTGD ngày 27/3/2026</t>
  </si>
  <si>
    <t>Quản lý, điều hành và thực hiện trả lời group Zalo, Facebook tuyển sinh Cao đẳng, Trung cấp năm 2026 và hỗ trợ công tác đào tạo của Trường (thực hiện ngoài giờ) (Tháng 4/2026)</t>
  </si>
  <si>
    <t>Cung cấp thông tin tuyển sinh cho SV</t>
  </si>
  <si>
    <t>https://zalo.me/g/otzmkh171
https://zalo.me/g/yvbkvx599</t>
  </si>
  <si>
    <t>Quản lý, điều hành và thực hiện trả lời group Zalo, Facebook tuyển sinh Cao đẳng, Trung cấp năm 2026 và hỗ trợ công tác đào tạo của Trường (thực hiện ngoài giờ) (Tháng 5/2026)</t>
  </si>
  <si>
    <t>Quản lý, điều hành và thực hiện trả lời group Zalo, Facebook tuyển sinh Cao đẳng, Trung cấp năm 2026 và hỗ trợ công tác đào tạo của Trường (thực hiện ngoài giờ) (Tháng 6/2026)</t>
  </si>
  <si>
    <t>Phối hợp với các đơn vị chuẩn bị nội dung và triển khai nội dung họp cố vấn học tập khối trung cấp T4 và nội dung họp phụ huynh khối trung cấp T4 học kỳ 2 năm học 2025 – 2026.</t>
  </si>
  <si>
    <t>Nội dung họp</t>
  </si>
  <si>
    <t>Nội dung họp, file PowerPoint gửi CVHT (gửi group GVCN/CVHT-LTT)
https://zalo.me/g/xuijif574</t>
  </si>
  <si>
    <t>- Phối hợp với phòng Công tác sinh viên - Thư viện - Y tế tổ chức họp phụ huynh khối trung cấp T4 học kỳ 2 năm học 2025 – 2026.
- Tham gia hỗ trợ ngày họp phụ huynh SV khóa T4 ngày 12/4/2026
- Trả lời các ý kiến của phụ huynh liên quan đến công tác chuyên môn của phòng TSĐT - HTQT</t>
  </si>
  <si>
    <t>Đã tổ chức họp phụ huynh</t>
  </si>
  <si>
    <t>12/4/2026</t>
  </si>
  <si>
    <t>Lịch công tác Trường (eoffice)</t>
  </si>
  <si>
    <t xml:space="preserve">Tham gia công tác kiểm tra đào tạo năm học 2025-2026 tại các khoa </t>
  </si>
  <si>
    <t>Kiểm tra</t>
  </si>
  <si>
    <t>Biên bản</t>
  </si>
  <si>
    <t>Phối hợp với các đơn vị lập kế hoạch tổ chức và đón tiếp đoàn CB-GV và Học sinh Trường THCS Chu Văn An, TP.HCM đến trường tham quan và tham gia tư vấn tuyển sinh.</t>
  </si>
  <si>
    <t>Đón tiếp đoàn</t>
  </si>
  <si>
    <t>26/5/2026</t>
  </si>
  <si>
    <t>Kế hoạch ngày 07/5/2026 được BGH duyệt và có lịch công tác Trường (Eoffice)</t>
  </si>
  <si>
    <t>Phối hợp với các đơn vị lập kế hoạch tổ chức và đón tiếp đoàn CB-GV và Học sinh Trường THPT An Thới và Học sinh Trường THPT Trần Văn Kiết, tỉnh Vĩnh Long đến trường tham quan và tham gia tư vấn tuyển sinh.</t>
  </si>
  <si>
    <t>28/3/2026</t>
  </si>
  <si>
    <t>Kế hoạch ngày 23/5/2026 được BGH duyệt và có lịch công tác Trường (Eoffice)</t>
  </si>
  <si>
    <t xml:space="preserve">Phối hợp với khoa Giáo dục đại cương tổ chức các lớp ôn tập miễn phí các môn Văn hóa Toán, Vật lý, Địa lý cho sinh viên khóa 22T4, 23T4 để thi lại </t>
  </si>
  <si>
    <t>Tổ chức ôn tập</t>
  </si>
  <si>
    <t>24/4/2026</t>
  </si>
  <si>
    <t>Thời khóa biểu trên phần mềm PMT-EMS</t>
  </si>
  <si>
    <t>Phối hợp các đơn vị tổ chức Lễ tốt nghiệp và công tác chuẩn bị phát bằng cho SV (23/5/2026)</t>
  </si>
  <si>
    <t>Tổ chức</t>
  </si>
  <si>
    <t>Thông báo 246/TB-LTT-ĐT, ngày 06 tháng 4 năm 2026</t>
  </si>
  <si>
    <t>Góp ý dự thảo Kế hoạch triển khai thực hiện công tác hướng nghiệp và phân luồng học sinh trên địa bàn Thành phố Hồ Chí Minh giai đoạn 2026 - 2030</t>
  </si>
  <si>
    <t>Công văn
Góp ý</t>
  </si>
  <si>
    <t>09/6/2026</t>
  </si>
  <si>
    <t>Công văn số 455/LTT-ĐT ngày 10/6/2026</t>
  </si>
  <si>
    <t>Cung cấp minh chứng phục vụ điều tra cơ sở hành chính, sự nghiệp năm 2026</t>
  </si>
  <si>
    <t>Minh chứng</t>
  </si>
  <si>
    <t>Minh chứng gửi phòng Tổ chức</t>
  </si>
  <si>
    <t>Phối hợp với các đơn vị báo cáo kết quả thực hiện giảng dạy khối lượng kiến thức văn hóa THPT tại Trường.</t>
  </si>
  <si>
    <t>30/5/2026</t>
  </si>
  <si>
    <t>Báo cáo số 424/BC-LTT-GDĐC ngày 30/5/2026</t>
  </si>
  <si>
    <t xml:space="preserve">Báo cáo Công khai cam kết Chất lượng đào tạo </t>
  </si>
  <si>
    <t>13/5/2026</t>
  </si>
  <si>
    <t>Biểu mẫu 21 gửi phòng Tổ chức</t>
  </si>
  <si>
    <t>Phối hợp với phòng Công tác sinh viên - Thư viện - Y tế nghiên cứu và xây dựng Quy chế xét, cấp học bổng khuyến khích học tập cho SV</t>
  </si>
  <si>
    <t>Quyết định</t>
  </si>
  <si>
    <t xml:space="preserve">Quyết định số 214/QĐ-LTT-TTGD ngày 25/5/2026 </t>
  </si>
  <si>
    <t>Trả lời các Nội dung yêu cầu của Tạp chí Điện tử</t>
  </si>
  <si>
    <t>Nội dung trả lời</t>
  </si>
  <si>
    <t>20/3/2026</t>
  </si>
  <si>
    <t>Gửi BGH</t>
  </si>
  <si>
    <t>Thuyết minh chi tiết kết quả thực hiện, đánh giá công tác phòng, chống tham nhũng năm 2025 + Minh chứng</t>
  </si>
  <si>
    <t>Bản thuyết minh</t>
  </si>
  <si>
    <t>Bản thuyết minh + Minh chứng gửi phòng Tổ chức</t>
  </si>
  <si>
    <t xml:space="preserve">Báo cáo số liệu 5 năm (từ 2021 - 2025) theo Công văn số 5577/SGDĐT-GDTXNNĐH ngày 11/6/2026 v/v cung cấp số liệu phục vụ lập Quy hoạch tổng thể TPHCM thời kỳ 2025 - 2045, tầm nhìn 100 năm. </t>
  </si>
  <si>
    <t>Số  liệu</t>
  </si>
  <si>
    <t>11/6/2026</t>
  </si>
  <si>
    <t>https://byvn.net/ThGf</t>
  </si>
  <si>
    <t>Phối hợp các đơn vị tổ chức các lớp học lại cho SV tháng 4/2026</t>
  </si>
  <si>
    <t>Tổ chức học lại</t>
  </si>
  <si>
    <t>TKB trên phần mềm PMT-EMS</t>
  </si>
  <si>
    <t>Phối hợp các đơn vị tổ chức các lớp học lại cho SV tháng 5/2026</t>
  </si>
  <si>
    <t>Phối hợp các đơn vị tổ chức các lớp học lại cho SV tháng 6/2026</t>
  </si>
  <si>
    <t>Báo cáo công tác tuyển sinh, tốt nghiệp ngày 25 hằng tháng cho Sở Giáo dục – Đào tạo TP.HCM và thực hiện các báo cáo theo yêu cầu của trường, của Sở Giáo dục và Đào tạo.</t>
  </si>
  <si>
    <t>25/3/2026</t>
  </si>
  <si>
    <t>http://gdnn.tphcm.gov.vn/admin</t>
  </si>
  <si>
    <t xml:space="preserve">Báo cáo công tác giáo dục kỹ năng mềm cho SV gửi Bộ GD-ĐT </t>
  </si>
  <si>
    <t>22/5/2026</t>
  </si>
  <si>
    <t>Báo cáo số 397/BC-LTT-ĐT</t>
  </si>
  <si>
    <t>Phối hợp thực hiện các Báo cáo về Giáo dục Quốc phòng - An ninh</t>
  </si>
  <si>
    <t>Báo cáo số 495/BC-LTT-GDĐC ngày 09/6/2026; 
Báo cáo số 496/BC-LTT-GDĐC ngày 09/6/2026;</t>
  </si>
  <si>
    <t>04/5/2026</t>
  </si>
  <si>
    <t>Kế hoạch 331/KH-LTT-ĐT, ngày 04 tháng 5 năm 2026</t>
  </si>
  <si>
    <t xml:space="preserve"> Lập kế hoạch và Tổ chức sinh hoạt khối thi đua Trường Cao đẳng Lý Tự Trọng Thành phố Hồ Chí Minh (lần thứ 2) Năm học 2025 – 2026</t>
  </si>
  <si>
    <t>01/6/2026</t>
  </si>
  <si>
    <t>Lịch công tác Trường (eoffice) + Kế hoạch</t>
  </si>
  <si>
    <t xml:space="preserve"> Lập Kế hoạch về thi, tổng kết học kỳ 2/2025-2026 bậc đào tạo cao đẳng (25C1, C7, C8)</t>
  </si>
  <si>
    <t>12/5/2026</t>
  </si>
  <si>
    <t>Số: 363/KH-LTT-ĐT ngày 12 tháng 5 năm 2026</t>
  </si>
  <si>
    <t>Báo cáo công tác thực hiện nhiệm vụ chính trị 6 tháng đầu năm 2026 và nhiệm vụ, giải pháp trọng tâm 6 tháng cuối năm 2026.</t>
  </si>
  <si>
    <t>16/6/2026</t>
  </si>
  <si>
    <t>Báo cáo gửi Đảng ủy</t>
  </si>
  <si>
    <t xml:space="preserve">Báo cáo giải trình gửi Sở Giáo dục Đào tạo </t>
  </si>
  <si>
    <t>Báo cáo + Minh chứng gửi phòng Tổ chức</t>
  </si>
  <si>
    <t>Hoàng Văn Viết</t>
  </si>
  <si>
    <t>Làm phông nền trước cổng và khu vực tuyển sinh;</t>
  </si>
  <si>
    <t xml:space="preserve"> 11/3/2026</t>
  </si>
  <si>
    <t>914/KH-LTT-ĐT ngày 30 tháng 10 năm 2025</t>
  </si>
  <si>
    <t xml:space="preserve">Báo cáo kết quả thực hiện Đối thoại giữa BGH nhà trường và SV năm học 2025-2026 theo kế hoạch số 160/KH-LTT-TTGD ngày 06/3/2026 Tại HTA </t>
  </si>
  <si>
    <t>160/KH-LTT-TTGD….....
ngày 6/3/2026</t>
  </si>
  <si>
    <t>Hỗ trợ Chương trình "Ngày hội 4S - Lái xe an toàn" tại HTA</t>
  </si>
  <si>
    <t>14/3/2026</t>
  </si>
  <si>
    <t>KH công tác
ngày 14/3/2026</t>
  </si>
  <si>
    <t>Hỗ trợ Công ty Cổ phần tư vấn giáo dục Bách Khoa tổ chức lớp học "Thấu hiểu nhân tâm" tại HTL</t>
  </si>
  <si>
    <t>Kế hoạch Công tác</t>
  </si>
  <si>
    <t>18/3/2026</t>
  </si>
  <si>
    <t>KH công tác
ngày 18/3/2026</t>
  </si>
  <si>
    <t xml:space="preserve">Tổ chức gặp gỡ và đối thoại giữa sinh viên nội trú với Ban Lãnh đạo Nhà trường
 tại HTA </t>
  </si>
  <si>
    <t xml:space="preserve">Kế hoạch </t>
  </si>
  <si>
    <t>19/3/2026</t>
  </si>
  <si>
    <t>155/KH-LTT-DV ngày 05/3/2026</t>
  </si>
  <si>
    <t>Công tác chuẩn bị Lễ tiếp nhận và bàn giao xe ô tô điện Vinfast tại Xưởng thực hành ô tô</t>
  </si>
  <si>
    <t>159/KH-LTT-TTĐT
ngày 6/3/2026</t>
  </si>
  <si>
    <t>Chuẩn bị cơ sở vật chất hỗ trợ Khám sức khỏe CB - GV - NV (Lấy máu xét nghiệm, chụp X - quang)</t>
  </si>
  <si>
    <t xml:space="preserve"> 20/3/2026</t>
  </si>
  <si>
    <t>129/KH-LTT-TTGD ngày 10/02/2026 </t>
  </si>
  <si>
    <t> Công ty Cổ phần tư vấn giáo dục Bách Khoa tổ chức lớp học: "Thấu hiểu nhân tâm"  tại HTL</t>
  </si>
  <si>
    <t xml:space="preserve"> 21/3/2026</t>
  </si>
  <si>
    <t>KH công tác
ngày 21/3/2026</t>
  </si>
  <si>
    <t xml:space="preserve"> Công ty Cổ phần tư vấn giáo dục Bách Khoa Tổ chức lớp học "Thấu hiểu nhân tâm"  tại HTL</t>
  </si>
  <si>
    <t xml:space="preserve"> 22/3/2026</t>
  </si>
  <si>
    <t>KH công tác
ngày 22/3/2026</t>
  </si>
  <si>
    <t>Công ty cổ phần tư vấn giáo dục Bách Khoa tổ chức lớp học: "Kiến tạo con đường hạnh phúc" HT L</t>
  </si>
  <si>
    <t xml:space="preserve"> 26/3/2026</t>
  </si>
  <si>
    <t>KH công tác
ngày 26/3/2026</t>
  </si>
  <si>
    <t>Khám sức khỏe CB - GV - NV năm học 2025-2026 Tại HT C</t>
  </si>
  <si>
    <t>27/3/2026</t>
  </si>
  <si>
    <t xml:space="preserve">Tập huấn chuyên đề An toàn điện và An toàn lao động Tại HT L </t>
  </si>
  <si>
    <t>Báo cáo tình hình quản lý, sử dụng tài sản công năm 2025</t>
  </si>
  <si>
    <t>Trước ngày 27/3/2026</t>
  </si>
  <si>
    <t>6217/STC-QLCS….ngày 16/3/2026</t>
  </si>
  <si>
    <t>Tổ chức Hội thi Bí thư Đoàn giỏi năm 2026 tại HTL</t>
  </si>
  <si>
    <t>KH công tác
ngày 27/3/2026</t>
  </si>
  <si>
    <t xml:space="preserve">Tiếp đoàn CB-GV, Học sinh Trường THPT An Thới và Học sinh Trường THPT Trần Văn Kiết, tỉnh Vĩnh Long đến trường tham quan và tham gia tư vấn tuyển sinh </t>
  </si>
  <si>
    <t xml:space="preserve"> 28/3/2026</t>
  </si>
  <si>
    <t>KH công tác
ngày 28/3/2026</t>
  </si>
  <si>
    <t>Công ty Cổ phần tư vấn giáo dục Bách Khoa tổ chức lớp học "Thấu hiểu nhân tâm" HT L</t>
  </si>
  <si>
    <t xml:space="preserve"> 29/3/2026</t>
  </si>
  <si>
    <t>KH công tác
ngày 29/3/2026</t>
  </si>
  <si>
    <t xml:space="preserve">Tuyên truyền, phổ biến pháp luật về Văn hóa và an toàn hàng không tại HT C </t>
  </si>
  <si>
    <t xml:space="preserve"> 30/3/2026</t>
  </si>
  <si>
    <t>KH công tác
ngày 30/3/2026</t>
  </si>
  <si>
    <t>Chuẩn bị Hội nghị quán triệt, triển khai những nội dung trọng tâm thực hiện Nghị quyết Đại hội đại biểu toàn quốc lần thứ XIV; thông tin thời sự quý I năm 2026 tại HT L</t>
  </si>
  <si>
    <t>KH công tác
ngày 2/4/2026</t>
  </si>
  <si>
    <t xml:space="preserve">Hội nghị tập huấn chuyên đề "Đo lường và đánh giá trong giáo dục" và CĐS và Phát triển Tư duy tại HT L </t>
  </si>
  <si>
    <t xml:space="preserve"> 4/4/2026</t>
  </si>
  <si>
    <t>218/KH-LTT-TC ngày 25/3/2026</t>
  </si>
  <si>
    <t xml:space="preserve">Họp triển khai kế hoạch 225/KH-LTT-TTGD ngày 27/3/2026 về Tổ chức họp phụ huynh sinh viên khối trung cấp T4, học kỳ II năm học 2025 - 2026 tại HT C </t>
  </si>
  <si>
    <t>225/KH-LTT-TTGD ngày 27/3/2026</t>
  </si>
  <si>
    <t>Sửa chữa và nâng mái che các khu vực C1</t>
  </si>
  <si>
    <t>Kế hoạch công tác tháng 4</t>
  </si>
  <si>
    <t>Tổ chức workshop "Tác phong chuyên nghiệp nơi làm việc" tại HTA</t>
  </si>
  <si>
    <t>KH công tác
ngày 8/4/2026</t>
  </si>
  <si>
    <t>Báo cáo tình hình thực hiện sắp xếp lại, xử lý nhà đất theo nghị quyết số 74/2022/QH15</t>
  </si>
  <si>
    <t>Trước ngày 8/4/2026</t>
  </si>
  <si>
    <t>7800/TSC/QLCS ngày 31/3/2026</t>
  </si>
  <si>
    <t>Tổ chức workshop "Tác phong chuyên nghiệp nơi làm việc" tại HT L</t>
  </si>
  <si>
    <t>KH công tác
ngày 9/4/2026</t>
  </si>
  <si>
    <t xml:space="preserve"> Họp phụ huynh sinh viên các lớp khóa đào tạo Trung cấp (khối T4) HKII năm học 2025 - 2026 </t>
  </si>
  <si>
    <t>Bố trí và thiết lập hệ thống thổi không khí cho khoa Cơ khí</t>
  </si>
  <si>
    <t>14/4/2026</t>
  </si>
  <si>
    <t xml:space="preserve">Hỗ trợ công tác thu thập thông tin </t>
  </si>
  <si>
    <t>Trước ngày15/4/2026</t>
  </si>
  <si>
    <t>…TTr/TC-HC ngày 11/4/2026</t>
  </si>
  <si>
    <t>Tổ chức chuyên đề Nâng cao hiệu quả sử dụng thiết bị cầm tay gắn với an toàn khi làm việc tại HT C</t>
  </si>
  <si>
    <t>17/4/2024</t>
  </si>
  <si>
    <t>230/KH-LTT-TTGD ngày 27/3/2026 </t>
  </si>
  <si>
    <t>Công Ty Cổ Phần Tư Vấn Giáo Dục Bách Khoa tổ chức lớp học: "Lãnh đạo á đông" tại HT L</t>
  </si>
  <si>
    <t xml:space="preserve"> 17/4/2026</t>
  </si>
  <si>
    <t>KH công tác
ngày 17/4/2026</t>
  </si>
  <si>
    <t>Công Ty Cổ Phần Tư Vấn Giáo Dục Bách Khoa tổ chức lớp học: "Nhân tướng học" HT L</t>
  </si>
  <si>
    <t xml:space="preserve"> 18/4/2026</t>
  </si>
  <si>
    <t>KH công tác
ngày 18/4/2026</t>
  </si>
  <si>
    <t>Công Ty Cổ Phần Tư Vấn Giáo Dục Bách Khoa tổ chức lớp học: “ Nhân tướng học” HT L</t>
  </si>
  <si>
    <t xml:space="preserve"> 19/4/2026</t>
  </si>
  <si>
    <t>KH công tác
ngày 19/4/2026</t>
  </si>
  <si>
    <t>Công ty RPO Solutions tổ chức workshop cho SV khoá 23T4 thuộc Khoa CNTT tại HT C</t>
  </si>
  <si>
    <t>21/4/2026</t>
  </si>
  <si>
    <t>KH công tác
ngày 21/4/2026</t>
  </si>
  <si>
    <t>Tổ chức workshop với chuyên đề: "Bánh xe cuộc đời - Kỹ năng cân bằng cảm xúc để theo đuổi ước mơ" tạo Thư viện</t>
  </si>
  <si>
    <t>22/4/2026</t>
  </si>
  <si>
    <t>236/KH-LTT-TTGD ngày 31/3/2026</t>
  </si>
  <si>
    <t>Công tác giáo dục kỹ năng mềm cho sinh viên tại Trường Cao đẳng Lý Tự Trọng Thành phố Hồ Chí Minh</t>
  </si>
  <si>
    <t>…./TB-LTT-ĐT ngày .../.../2026</t>
  </si>
  <si>
    <t>Thiết lập hệ thống điện cấp cho máy phát đến HTA và HTL</t>
  </si>
  <si>
    <t>Khoa Du lịch - Khách sạn triển khai quy định TNDN và TTTN cho SV 3 khóa 23T4, 24T4 và 24C1</t>
  </si>
  <si>
    <t>KH công tác
ngày 23/4/2026</t>
  </si>
  <si>
    <t xml:space="preserve">Chuẩn bị công tác Tổ chức Lễ giỗ Quốc tổ Hùng Vương năm 2026 tại khu C </t>
  </si>
  <si>
    <t>268/KH-LTT-TC ngày 13/4/2026</t>
  </si>
  <si>
    <t>Phổ biến quy định về đi thực tập tốt nghiệp cho khối lớp 23T4, 24T4, 24C1 tại HTA ngày 24/4</t>
  </si>
  <si>
    <t>KH công tác
ngày 24/4/2026</t>
  </si>
  <si>
    <t>Hỗ trợ Ngày hội hiến máu tình nguyện lần 3, năm học 2025 - 2026 tại sân trước phòng TSĐT-HTQT</t>
  </si>
  <si>
    <t>KH công tác
ngày 5/5/2026</t>
  </si>
  <si>
    <t xml:space="preserve">SV khoa Kinh tế thi vòng loại ý tưởng lập kế hoạch kinh doanh khởi nghiệp tại HTC </t>
  </si>
  <si>
    <t>KH công tác
ngày 9/5/2026</t>
  </si>
  <si>
    <t>KH công tác
ngày 12/5/2026</t>
  </si>
  <si>
    <t xml:space="preserve">Hỗ trợ Tổ chức hướng dẫn kỹ năng lái xe an toàn cho SV khóa 25T4 tại HTL </t>
  </si>
  <si>
    <t>KH công tác
ngày 13/5/2026</t>
  </si>
  <si>
    <t>Doanh nghiệp trao giấy chứng nhận hoàn thành chuyên đề cho sinh viên lớp 25C1-TMĐ1 tại HTA</t>
  </si>
  <si>
    <t>Thông báo số 310/TB-LTT-ĐT về việc Thực hiện báo cáo công tác giáo dục kỹ năng mềm cho sinh viên tại trường CĐ Lý Tự Trọng TP.HCM</t>
  </si>
  <si>
    <t>Trước ngày15/5/2026</t>
  </si>
  <si>
    <t>310/TB-LTT-ĐT ngày 22/4/2026</t>
  </si>
  <si>
    <t>Tổ chức chuyên đề "Nhận thức an toàn thông tin" và ra mắt CLB học thuật Khoa CNTT tại HTA</t>
  </si>
  <si>
    <t>16/5/2026</t>
  </si>
  <si>
    <t>KH công tác
ngày 16/5/2026</t>
  </si>
  <si>
    <t>Hội thao công đoàn năm học 2025-2026</t>
  </si>
  <si>
    <t>Công Ty Cổ Phần Tư Vấn Giáo Dục Bách Khoa tổ chức lớp học: "Thấu hiểu nhân tâm" HT L</t>
  </si>
  <si>
    <t>17/5/2026</t>
  </si>
  <si>
    <t>KH công tác
ngày 17/5/2026</t>
  </si>
  <si>
    <t>Đoàn CA Phường Tân Sơn Nhất kiểm tra  ANTT đột xuất tại KTX của trường ngày 18/5</t>
  </si>
  <si>
    <t>18/5/2026</t>
  </si>
  <si>
    <t>Phường TSN</t>
  </si>
  <si>
    <t>Hỗ trợ Hội thi văn nghệ chào mừng kỷ niệm 136 năm ngày sinh của Chủ tịch Hồ Chí Minh ngày 19/5 tại HT L</t>
  </si>
  <si>
    <t>19/5/2026</t>
  </si>
  <si>
    <t>KH công tác
ngày 19/5/2026</t>
  </si>
  <si>
    <t>20/5/2026</t>
  </si>
  <si>
    <t>KH công tác
ngày 20/5/2026</t>
  </si>
  <si>
    <t>Hỗ trợ phục vụ Tổ chức Lễ tốt nghiệp cho sinh viên các khóa tại HTL</t>
  </si>
  <si>
    <t>KH công tác
ngày 23/5/2026</t>
  </si>
  <si>
    <t>Tập huấn Chủ đề: Kỹ năng giao tiếp hiệu quả tại HT C</t>
  </si>
  <si>
    <t>24/5/2026</t>
  </si>
  <si>
    <t>KH công tác
ngày 24/5/2026</t>
  </si>
  <si>
    <t xml:space="preserve">Kế hoạch ngày 07 tháng 5 năm 2026 về việc tổ chức tiếp đón đoàn Cán bộ, giáo viên và học sinh Trường THCS Chu Văn An, Tp. Hồ Chí Minh đến trường tham quan </t>
  </si>
  <si>
    <t>Kế hoạch ngày 7/5/2026</t>
  </si>
  <si>
    <t>Báo cáo về việc giảng dạy khối lượng kiến thức văn hóa trung học phổ thông</t>
  </si>
  <si>
    <t>27/5/2026</t>
  </si>
  <si>
    <t>…/BC-LTT-GDĐC ngày…/5/2026</t>
  </si>
  <si>
    <t>Hỗ trợ công tác Tuyên truyền giáo dục, ý nghĩa của Ngày Gia đình Việt Nam và Tháng hành động quốc gia, phòng chống bạo lực gia đình tại HT L</t>
  </si>
  <si>
    <t>28/5/2026</t>
  </si>
  <si>
    <t xml:space="preserve">Hỗ trợ công tác Tuyên truyền phổ biến pháp luật Chuyên đề "Khi chúng ta hiểu nhau" tại HT L </t>
  </si>
  <si>
    <t>29/5/2026</t>
  </si>
  <si>
    <t>KH công tác
ngày 29/5/2026</t>
  </si>
  <si>
    <t>Kế hoạch thực hiện công tác tuyển sinh và tiếp nhận sinh viên năm 2026.</t>
  </si>
  <si>
    <t>404/KH-LTT-ĐT ngày 25/5/2026</t>
  </si>
  <si>
    <t xml:space="preserve">Hỗ trợ công tác cho Hội nghị chuyên đề Học tập và làm theo tư tưởng, đạo đức, phong cách Hồ Chí Minh tại HT L </t>
  </si>
  <si>
    <t>Đảng ủy phường Tân Sơn Nhất</t>
  </si>
  <si>
    <t>Lê Quang Liêm</t>
  </si>
  <si>
    <t>Phan Hữu Tước</t>
  </si>
  <si>
    <t>Thực hiện tổng kết và báo cáo kết quả thực hiện nhiệm vụ tháng 4 của đơn vị</t>
  </si>
  <si>
    <t xml:space="preserve">     Báo cáo công tác tháng 4 năm 2026 và kế hoạch công tác tháng 5 năm 2026
(Báo cáo ngày 25/4/2026)</t>
  </si>
  <si>
    <t>Thực hiện tổng kết và báo cáo kết quả thực hiện nhiệm vụ tháng 5 của đơn vị</t>
  </si>
  <si>
    <t xml:space="preserve">     Báo cáo công tác tháng 5 năm 2026 và kế hoạch công tác tháng 6 năm 2026
(Báo cáo ngày 25/5/2026)</t>
  </si>
  <si>
    <t>Thực hiện tổng kết và báo cáo kết quả thực hiện nhiệm vụ tháng 6 của đơn vị</t>
  </si>
  <si>
    <t xml:space="preserve">     Báo cáo công tác tháng 6 năm 2026 và kế hoạch công tác tháng 7 năm 2026
(Báo cáo ngày 19/6/2026)</t>
  </si>
  <si>
    <t>Thực hiện tổng kết và báo cáo Lãnh đạo Trường về tình hình đánh giá, xếp loại cán bộ, viên chức, người lao động hằng quý</t>
  </si>
  <si>
    <t xml:space="preserve">     1. Báo cáo, tổng hợp thi đua hàng tháng (định kỳ ngày 25 hàng tháng)
     2.  Báo cáo, tổng hợp hồ sơ thi đua quý 2/2026 (định kỳ ngày 25 tháng cuối của quý)</t>
  </si>
  <si>
    <t>Lập Tờ trình gửi Giám đốc Sở Khoa học và Công nghệ xin chủ trương về thực hiện đánh giá sáng kiến đối với người đứng đầu đơn vị</t>
  </si>
  <si>
    <t>Công văn</t>
  </si>
  <si>
    <t xml:space="preserve">     Công văn số 415/LTT-ĐBCL ngày 28/5/2026 của Hiệu trưởng về việc thực hiện đánh giá sáng kiến đối với người đứng đầu đơn vị.</t>
  </si>
  <si>
    <t xml:space="preserve">Xây dựng Kế hoạch về Tổ chức phối hợp khảo sát hoàn thiện chính sách về Quỹ Học bổng Quốc gia; </t>
  </si>
  <si>
    <t xml:space="preserve">     Kế hoạch số 427/KH-LTT-NCKH ngày 01/6/2026 Kế hoạch Tổ chức phối hợp khảo sát hoàn thiện chính sách về Quỹ Học bổng Quốc gia.</t>
  </si>
  <si>
    <t>Xây dựng Kế hoạch về Tổ chức Hội thảo khoa học cấp Trường</t>
  </si>
  <si>
    <t xml:space="preserve">     Kế hoạch số 380/KH-LTT-NCKH ngày 15/5/2026 của Hiệu trưởng về Tổ chức Hội thảo khoa học cấp Trường năm 2026 với chủ đề "Định hướng và giải pháp đẩy mạnh chuyển đổi số trong hoạt động đào tạo tại Trường Cao đẳng Lý Tự Trọng Thành phố Hồ Chí Minh</t>
  </si>
  <si>
    <t>Báo cáo thống kê, giải trình, để xuất, kiến nghị… những nộ dung liên quan hoạt động của đơn vị.</t>
  </si>
  <si>
    <t>Nguyễn Chí Nhân</t>
  </si>
  <si>
    <t>Lên lịch thi kết thúc môn học (kỳ thi phụ) học kỳ 1 NH 2025-2026 các khóa</t>
  </si>
  <si>
    <t>Dữ liệu</t>
  </si>
  <si>
    <t>31/03/2026</t>
  </si>
  <si>
    <t>Phần mềm PMT-EMS Education</t>
  </si>
  <si>
    <t>Tổ chức thi kết thúc môn học (thi sớm) + các môn học lại học kỷ 2 NH 2025-2026</t>
  </si>
  <si>
    <t>Cập nhập điểm thi kết thúc môn học (kỳ thi phụ) học kỳ 1 + các môn học lại + môn thi sớm học kỳ 2 NH 2025-2026</t>
  </si>
  <si>
    <t>Báo cáo kết quả thực hiện việc giảng dạy khối lượng kiến thức văn hóa trung học phổ thông</t>
  </si>
  <si>
    <t>Gửi kết quả về khoa GDĐC tổng hợp</t>
  </si>
  <si>
    <t>Báo cáo về thực hiện đấu tranh ngăn chặn, xử lý hành vi xâm phạm quyền sở hữu trí tuệ</t>
  </si>
  <si>
    <t>Gửi kết quả về Phòng TC-HC tổng hợp</t>
  </si>
  <si>
    <t>Thực hiện công tác quy hoạch cán bộ quản lý Phòng ĐBCL-NCKH nhiệm kỳ 2026-2031</t>
  </si>
  <si>
    <t>Tổ chức thi kết thúc môn học học kỳ 2 NH 2025-2026 các khóa + kỳ thi phụ các môn văn hóa đối với khối lớp T4</t>
  </si>
  <si>
    <t>19/6/2026</t>
  </si>
  <si>
    <t>Kế hoạch Tổ chức phối hợp khảo sát hoàn thiện chính sách về Quỹ học bổng quốc gia</t>
  </si>
  <si>
    <t>427/KH-LTT-NCKH</t>
  </si>
  <si>
    <t>Tham gia khảo sát hoàn thiện chính sách về Quỹ học bổng quốc gia</t>
  </si>
  <si>
    <t>Khảo sát</t>
  </si>
  <si>
    <t>17/6/2026</t>
  </si>
  <si>
    <t xml:space="preserve">Gửi kết quả khảo sát về cô Nhuận </t>
  </si>
  <si>
    <t>Nguyễn Thị Kim Dung</t>
  </si>
  <si>
    <t>01</t>
  </si>
  <si>
    <t>x</t>
  </si>
  <si>
    <t>02</t>
  </si>
  <si>
    <t>Châu Văn Bảo</t>
  </si>
  <si>
    <t>Phó Hiệu trưởng</t>
  </si>
  <si>
    <t>03</t>
  </si>
  <si>
    <t>Nguyễn Anh Tuấn</t>
  </si>
  <si>
    <t>04</t>
  </si>
  <si>
    <t>Võ Đắc Thịnh</t>
  </si>
  <si>
    <t>28</t>
  </si>
  <si>
    <t>Huỳnh Ngọc Mai</t>
  </si>
  <si>
    <t>Lê Thị Hồng Vân</t>
  </si>
  <si>
    <t>Trương Thị Hồng</t>
  </si>
  <si>
    <t>Phạm Thị Thu Nga</t>
  </si>
  <si>
    <t>Nguyễn Thị Thu Hà</t>
  </si>
  <si>
    <t>Trịnh Hoàng Hiệp</t>
  </si>
  <si>
    <t>Nguyễn Ngọc Thọ</t>
  </si>
  <si>
    <t>Hồ Gia Bảo</t>
  </si>
  <si>
    <t>Phạm Quang Vũ</t>
  </si>
  <si>
    <t>Nguyễn Văn Chiến</t>
  </si>
  <si>
    <t>Nguyễn Thị Nhuận</t>
  </si>
  <si>
    <t>Hồ Ngọc Chi</t>
  </si>
  <si>
    <t>Trang Thị Xuân Uyên</t>
  </si>
  <si>
    <t>Nguyễn Thành Nam</t>
  </si>
  <si>
    <t>Huỳnh Thị Minh Ly</t>
  </si>
  <si>
    <t>Lưu Hoàng Hải Yến</t>
  </si>
  <si>
    <t>Nguyễn Trọng Nghĩa</t>
  </si>
  <si>
    <t>Quách Minh Thử</t>
  </si>
  <si>
    <t>Lương Xuân Thịnh</t>
  </si>
  <si>
    <t>Nguyễn Cao Thắng</t>
  </si>
  <si>
    <t>Nguyễn Kính</t>
  </si>
  <si>
    <t>Nguyễn Văn Thành</t>
  </si>
  <si>
    <t>Chung Trần Thế Vinh</t>
  </si>
  <si>
    <t>Nguyễn Hữu Thiện</t>
  </si>
  <si>
    <t>Nguyễn Văn Đôn</t>
  </si>
  <si>
    <t>Trần Việt Khánh</t>
  </si>
  <si>
    <t>05</t>
  </si>
  <si>
    <t>06</t>
  </si>
  <si>
    <t>07</t>
  </si>
  <si>
    <t>08</t>
  </si>
  <si>
    <t>09</t>
  </si>
  <si>
    <t>10</t>
  </si>
  <si>
    <t>11</t>
  </si>
  <si>
    <t>12</t>
  </si>
  <si>
    <t>13</t>
  </si>
  <si>
    <t>14</t>
  </si>
  <si>
    <t>15</t>
  </si>
  <si>
    <t>16</t>
  </si>
  <si>
    <t>17</t>
  </si>
  <si>
    <t>18</t>
  </si>
  <si>
    <t>19</t>
  </si>
  <si>
    <t>20</t>
  </si>
  <si>
    <t>21</t>
  </si>
  <si>
    <t>22</t>
  </si>
  <si>
    <t>23</t>
  </si>
  <si>
    <t>24</t>
  </si>
  <si>
    <t>25</t>
  </si>
  <si>
    <t>26</t>
  </si>
  <si>
    <t>27</t>
  </si>
  <si>
    <t>29</t>
  </si>
  <si>
    <t>30</t>
  </si>
  <si>
    <t>31</t>
  </si>
  <si>
    <t>32</t>
  </si>
  <si>
    <t>33</t>
  </si>
  <si>
    <t>Kế hoạch tuyển sinh tháng 3,4,5 tại tỉnh Tây Ninh, Bình Phước (cũ)</t>
  </si>
  <si>
    <t>KH ngày 04/5/2026</t>
  </si>
  <si>
    <t>Kế hoạch tổ chức sinh viên thi chế tạo mô hình từ vật dụng rác thải</t>
  </si>
  <si>
    <t>KH ngày 15/3/2026</t>
  </si>
  <si>
    <t>Viết bài gửi dự thi gửi Đảng phường Tân Sơn Nhất</t>
  </si>
  <si>
    <t>Chi bộ 1</t>
  </si>
  <si>
    <t>BC ngày 18/5/2026</t>
  </si>
  <si>
    <t>Viết bài gửi ban tuyên giáo</t>
  </si>
  <si>
    <t>Theo địa chỉ mail nhận, công văn</t>
  </si>
  <si>
    <t>KH ngày 20/5/2026</t>
  </si>
  <si>
    <t>Kế hoạch giảng viên khoa dẫn sinh viên về nguồn</t>
  </si>
  <si>
    <t>KH ngày 29/4/2026</t>
  </si>
  <si>
    <t>Tờ trình kiểm tra, đánh giá lại môn Toán, Lý, Hóa khối 24T4</t>
  </si>
  <si>
    <t>KH ngày 28/4/2026</t>
  </si>
  <si>
    <t>Kế hoạch hội thảo cấp khoa</t>
  </si>
  <si>
    <t>28/8/2026</t>
  </si>
  <si>
    <t>KH ngày 9/6/2026</t>
  </si>
  <si>
    <t>Kế hoạch giảng viên học chuyển đổi số cùng khoa CNTT</t>
  </si>
  <si>
    <t>14/7/2026</t>
  </si>
  <si>
    <t>Kế hoạch phối hợp khoa CNTT</t>
  </si>
  <si>
    <t xml:space="preserve">Tổ chức buổi đối thoại giữa Đảng ủy. Ban Giám hiệu và lãnh đạo các phòng, khoa, trung tâm với cán bộ lớp và bí thư chi đoàn lớp năm học 2025 - 2026 </t>
  </si>
  <si>
    <t xml:space="preserve">160/KH-LTT-TTGD
ngày 06/3/2026
</t>
  </si>
  <si>
    <t>Tham gia công tác tư vấn tuyển sinh tại các trường THCS, THPT, Trung tâm GDNN-GDTX</t>
  </si>
  <si>
    <t>Giấy đi đường công tác và Thông báo</t>
  </si>
  <si>
    <t>39/TB-LTT-ĐT.
ngày 14/01/2026</t>
  </si>
  <si>
    <t xml:space="preserve">Tổ chức buổi họp phụ huynh khối Trung cấp T4 học kỳ 2 năm học 2025 -2026 </t>
  </si>
  <si>
    <t>225/KH-LTT-TTGD
ngày 27/3/2026</t>
  </si>
  <si>
    <t>Tổ chức chuỗi hoạt động chào mừng Kỷ niệm 51 năm Ngày Giải phóng Miền nam - Thống nhất đất nước (30/4/1975 - 30/4/2026)</t>
  </si>
  <si>
    <t>236/KH-LTT-TTGD 
ngày 31/3/2026</t>
  </si>
  <si>
    <t>Phối hợp tổ chức Lễ Giỗ Quốc tổ Hùng Vương năm 2026</t>
  </si>
  <si>
    <t>268/KH-LTT-TC
ngày 13/4/2026</t>
  </si>
  <si>
    <t>Phối hợp với Đội Cảnh sát giao thông Tân Sơn Nhất tổ chức hướng dẫn kỹ năng lái xe gắn máy an toàn cho SV khóa 25T4 ở độ tuổi 16 theo hướng dẫn tại Công văn 3186/SGDĐT-HSSV ngày 13/04/2026 của Sở GD-ĐT</t>
  </si>
  <si>
    <t xml:space="preserve">Thông báo </t>
  </si>
  <si>
    <t>360/TB-LTT-TTGD 
ngày 11/5/2026</t>
  </si>
  <si>
    <t>Lên kế hoạch và hỗ trợ tổ chức buổi Workshop "Sống tích cực" cho SV chào mừng Kỷ niệm 136 năm Ngày sinh Chủ tịch Hồ Chí Minh</t>
  </si>
  <si>
    <t>361/KH-LTT-TTGD 
ngày 11/5/2026</t>
  </si>
  <si>
    <t>Kế hoạch tuyển sinh tháng 3,4,5 tại Tây Ninh</t>
  </si>
  <si>
    <t xml:space="preserve">Báo cáo kết quả thực hiện kết quả giảng dạy khối lượng kiến thức văn hóa </t>
  </si>
  <si>
    <t>BC ngày 28/5/2026</t>
  </si>
  <si>
    <t>Tờ trình học lại</t>
  </si>
  <si>
    <t>KH ngày 05/6/2026</t>
  </si>
  <si>
    <t>Kế hoạch thao giảng khoa</t>
  </si>
  <si>
    <t>KH ngày 27/5/2026</t>
  </si>
  <si>
    <t>Họp Phụ huynh có số phụ huynh tham dự 75%</t>
  </si>
  <si>
    <t>lớp chủ nhiệm 24T4-QKS1</t>
  </si>
  <si>
    <t>Theo kế hoạch số 225/KH-LTT-TTGD</t>
  </si>
  <si>
    <t>Tham gia dạy học, ra đề thi, chấm thi học lại văn hóa ngữ văn 2,3,4 của các khóa cũ (khóa 2020, 2021)</t>
  </si>
  <si>
    <t>Tờ trình ngày  28/5/2026</t>
  </si>
  <si>
    <t xml:space="preserve">Thực hiện viết bài đăng tuyên truyền trên trang facebook của Trường và của khoa </t>
  </si>
  <si>
    <t xml:space="preserve">Bài đăng </t>
  </si>
  <si>
    <t>Các bài đăng vào các ngày 8/3; 27/3; 07/4; 22/4; 05/5; 17/5; 18/5; 19/5; 11/6 trên trang https://www.facebook.com/profile.php?id=61582241458222</t>
  </si>
  <si>
    <t xml:space="preserve">Giảng dạy cho khoa nghề (khoa Ngoại ngữ) ở Quận 11 </t>
  </si>
  <si>
    <t xml:space="preserve">lớp dạy 23T3-NNA1Q11 </t>
  </si>
  <si>
    <t>Theo tờ trình của khoa ngoại ngữ 
24/5/2026</t>
  </si>
  <si>
    <t xml:space="preserve">Tham gia dự giờ Thao giảng và góp ý cho giảng viên </t>
  </si>
  <si>
    <t xml:space="preserve">Dự giờ  </t>
  </si>
  <si>
    <t>Theo danh sách dự giờ của khoa</t>
  </si>
  <si>
    <t>Tham gia Hội thi của Đảng ủy Phường về bảo vệ nền tảng tư tưởng chính trị</t>
  </si>
  <si>
    <t xml:space="preserve">Tham gia Hội thi “Tân Sơn Nhất học tập và làm theo Bác” lần I năm 2026 sáng tác các tác phẩm văn học, nghệ thuật chủ đề “Học tập và làm theo tư tưởng, đạo đức, phong cách Hồ Chí Minh” </t>
  </si>
  <si>
    <t>Thực hiện soạn thảo Kết luận số 01-KL/TW, ngày 18 tháng 5 năm 2021 của Bộ Chính trị về tiếp tục thực hiện Chỉ thị số 05-CT/TW, ngày 15 tháng 5 năm 2016 của Bộ Chính trị khóa XII về đẩy mạnh học tập và làm theo tư tưởng, đạo đức, phong cách Hồ Chí Minh, năm 2026</t>
  </si>
  <si>
    <t>120-KH/ĐU
23/03/2026</t>
  </si>
  <si>
    <t>Thực hiện soạn thảo Báo cáo Kết quả thực hiện nhiệm vụ tháng 3/2026 và nhiệm vụ, giải pháp trọng tâm tháng 4/2026</t>
  </si>
  <si>
    <t>115-CV/ĐU
15/03/2026</t>
  </si>
  <si>
    <t>Thực hiện soạn thảoBáo cáo Bảo vệ chính trị nội bộ Qúy I.2026</t>
  </si>
  <si>
    <t>119-CV/ĐU
23/03/2026</t>
  </si>
  <si>
    <t xml:space="preserve">Thực hiện soạn thảo Kế hoạch về Xây dựng Không gian Văn hóa Hồ Chí Minh năm 2026 </t>
  </si>
  <si>
    <t>127-KH/ĐU
28/4/2026</t>
  </si>
  <si>
    <t xml:space="preserve">Thực hiện soạn thảo Kế hoạch về tổ chức Hội thi văn nghệ chào mừng kỷ niệm 136 năm ngày sinh của Chủ tịch Hồ Chí Minh </t>
  </si>
  <si>
    <t>126-KH/ĐU
28/04/2026</t>
  </si>
  <si>
    <t>Thực hiện soạn thảo Báo cáo Kết quả thực hiện nhiệm vụ công tác Đảng tháng 4/2026 và nhiệm vụ, giải pháp trọng tâm tháng 5/2026</t>
  </si>
  <si>
    <t>123-BC/ĐU
15/4/2026</t>
  </si>
  <si>
    <t>Thực hiện soạn thảo Báo cáo Kết quả thực hiện nhiệm vụ công tác Đảng tháng 5/2026 và nhiệm vụ, giải pháp trọng tâm tháng 6/2026</t>
  </si>
  <si>
    <t>147-BC/ĐU
09/06/2026</t>
  </si>
  <si>
    <t>Thực hiện soạn thảo Báo cáo bảo vệ chính trị nội bộ Quý II/2026</t>
  </si>
  <si>
    <t>154-BC/ĐU
15/06/2026</t>
  </si>
  <si>
    <t xml:space="preserve">Tham gia thực hiện hồ sơ công nhận đảng viên chính thức cho 9 đồng chí đảng viên dự bị </t>
  </si>
  <si>
    <t>Hồ sơ</t>
  </si>
  <si>
    <t>Hồ sơ nộp về Đảng ủy Phường 15/04/2026</t>
  </si>
  <si>
    <t xml:space="preserve">Tham gia Hội thi văn nghệ chào mừng sinh nhật Bác với tiết mục kể chuyện về Bác </t>
  </si>
  <si>
    <t>Câu chuyện "ngọn đèn không tắt" đạt giải II</t>
  </si>
  <si>
    <t>Theo quyết định số 17-QĐ/ĐU ngày 19/05/2025</t>
  </si>
  <si>
    <t>Thực hiện kế hoạch kiểm tra giám sát của chi bộ năm 2026</t>
  </si>
  <si>
    <t>13-KH/CB
ngày 12/4/2026</t>
  </si>
  <si>
    <t>Thực hiện Báo cáo kết quả giám sát chi bộ</t>
  </si>
  <si>
    <t>Thực hiện Báo cáo kết quả kiểm tra chi bộ</t>
  </si>
  <si>
    <t>Triển khai nhắn tin mời họp phụ huynh sinh viên các lớp khoá đào tạo Trung cấp hệ T4 HKII, năm học 2025 - 2026.</t>
  </si>
  <si>
    <t>Thông báo trực tuyến</t>
  </si>
  <si>
    <t>Xây dựng các kênh truyền thông tuyển sinh của trường Facebook, Fanpage, Tiktok</t>
  </si>
  <si>
    <t>Kênh trực tuyến</t>
  </si>
  <si>
    <t>09/4/2026</t>
  </si>
  <si>
    <t>Tiktok: Trường CĐ Lý Tự Trọng TP. HCM
Fanpage: Tuyển sinh CĐ Lý Tự Trọng TP. HCM - LTTC</t>
  </si>
  <si>
    <t>Liên kết zalo hỗ trợ tuyển sinh trên website trường phục vụ công tác tuyển sinh 2026</t>
  </si>
  <si>
    <t>Kênh liên lạc trực tuyến</t>
  </si>
  <si>
    <t>02/4/2026</t>
  </si>
  <si>
    <t>LTTC.edu.vn</t>
  </si>
  <si>
    <t>Phối hợp các đơn vị tổ chức các sự kiện của nhà trường như Lễ giỗ quốc tổ Hùng Vương 10/3, Lễ TN Sinh viên ngày 23/5/2025 chỉnh chu và đầy ý nghĩa. Thu hút hơn 2,9 triệu lượt xem trên các trang truyền thông của Trường</t>
  </si>
  <si>
    <t>Sự kiện</t>
  </si>
  <si>
    <t>24/4/2026 và 23/5/2026</t>
  </si>
  <si>
    <t xml:space="preserve">Chương trình đăng tải trên fanpage: Trường Cao đẳng Lý Tự Trọng Tp. HCM; Tiktok: Trường CĐ Lý Tự Trọng TP. HCM </t>
  </si>
  <si>
    <t>Tổ chức ôn luyện và thi chuẩn đầu ra ngoại ngữ, thi học</t>
  </si>
  <si>
    <t>05/4/2026 - 31/5/2026 - 28/6/2026</t>
  </si>
  <si>
    <t>QĐ số 148/QĐ-LTT-TTĐT ngày 08/4/2026; QĐ em Thịnh kết quả thi tin học QĐ số 69/QĐ-LTT-TTĐT ngày  15/4/2026; QĐ số 243/QĐ-LTT-TTĐT ngày	 09/6/2026</t>
  </si>
  <si>
    <t>Phối hợp tổ chức Saigon Children’S Charity CIO 
triển khai học bổng dành cho sinh viên</t>
  </si>
  <si>
    <t>Tài trợ 32 sv với hơn 144 đồng</t>
  </si>
  <si>
    <t>134/, 20/4, 18/5, 25/5, 26/5, 04/6, 15/6</t>
  </si>
  <si>
    <t>Các ngày chuyển tiền 13/4, 20/4, 18/5, 25/5, 26/5, 04/6, 15/6</t>
  </si>
  <si>
    <t xml:space="preserve">Tiếp nhận và sửa chữa các thiết bị ngoại vi toàn trường khi có yêu cầu. </t>
  </si>
  <si>
    <t>Đề nghị sửa chữa các đơn vị</t>
  </si>
  <si>
    <t>Thực hiện sau tiếp nhận thông tin từ đơn vị</t>
  </si>
  <si>
    <t>Xử lý ngay và hoàn thành trong ngày</t>
  </si>
  <si>
    <t>Theo dõi, nâng cấp và xử lý sự cố trung tâm Sever.</t>
  </si>
  <si>
    <t>Sự cố và định kỳ</t>
  </si>
  <si>
    <t>Khắc phục ngay hoặc trong ngày</t>
  </si>
  <si>
    <t xml:space="preserve">Tham gia báo cáo giải trình theo Thông báo số 296/TB-SGDĐT ngày 12 tháng 01 năm 2026 của Sở Giáo dục và Đào tạo về điều chỉnh, cập nhật kết quả kiểm tra đột xuất việc triển khai thực hiện chức năng, nhiệm vụ của Trường Cao đẳng Lý Tự Trọng Thành phố Hồ Chí Minh </t>
  </si>
  <si>
    <t>Hội thi bàn tay vàng "Kế toán giỏi" năm 2026.</t>
  </si>
  <si>
    <t>Hội thi</t>
  </si>
  <si>
    <t>Phối hợp CĐ Trường, Khoa Kinh tế, CĐ phường Tân Sơn Nhất tổ chức</t>
  </si>
  <si>
    <t>Báo cáo tổng kết công tác Hội sinh viên năm học 2025 - 2026</t>
  </si>
  <si>
    <t>Trước ngày 15/4/2026</t>
  </si>
  <si>
    <t>Tổng kết công tác kiểm tra nội năm học 2025 - 2026
của Trường Cao đẳng Lý Tự Trọng Thành phố Hồ Chí Minh</t>
  </si>
  <si>
    <t>Hoàn thành 18/5/2026</t>
  </si>
  <si>
    <t>Báo cáo Công khai cam kết Chất lượng đào tạo thực tế 
của Trường Cao đẳng Lý Tự Trọng Thành phố Hồ Chí Minh</t>
  </si>
  <si>
    <t>Hoàn thành 19/5/2026</t>
  </si>
  <si>
    <t>Báo cáo tổng kết công tác Đoàn Thanh niên năm học 2025 - 2026</t>
  </si>
  <si>
    <t>Trước ngày 30/5/2026</t>
  </si>
  <si>
    <t>BC số 44-CV/ĐTN-LTT, ngày 29/5/2026</t>
  </si>
  <si>
    <t xml:space="preserve">Báo cáo Kết quả lãnh đạo, chỉ đạo công tác xây dựng Đảng, thực hiện nhiệm vụ chính trị 6 tháng đầu năm 2026 và nhiệm vụ, giải pháp trọng tâm 6 tháng cuối năm 2026 </t>
  </si>
  <si>
    <t>Trước ngày 15/6/2026</t>
  </si>
  <si>
    <t>Hoàn thành 04/6/2026</t>
  </si>
  <si>
    <t>Triển khai Kế hoạch số 429/KH-LTT-TC ngày 02/6/2026 Kế hoạch thực hiện công tác quy hoạch cán bộ quản lý tại các đơn vị thuộc Trường</t>
  </si>
  <si>
    <t>Qui hoạch cán bộ QL</t>
  </si>
  <si>
    <t>Trước ngày 10/6/2026</t>
  </si>
  <si>
    <t>Hoàn thành 08/6/2026</t>
  </si>
  <si>
    <t>Tham gia biên soạn thông tin sổ tay chính trị đầu khóa 2026</t>
  </si>
  <si>
    <t>Sổ tay 
chính trị 2026</t>
  </si>
  <si>
    <t>Trước ngày
18/6/2026</t>
  </si>
  <si>
    <t>Hoàn thành 16/6/2026</t>
  </si>
  <si>
    <t>Thực hiện Kế hoạch số 466/KH-LTT-TC ngày 13/6/2026 Kế hoạch Đánh giá, xếp loại chất lượng tập thể và cá nhân viên chức, người lao động năm học 2025 – 2026</t>
  </si>
  <si>
    <t>Tổng hợp thi đua</t>
  </si>
  <si>
    <t>Trước ngày 14/7/2026</t>
  </si>
  <si>
    <t>Hoàn thành 17/6/2026</t>
  </si>
  <si>
    <t>Tham gia công tác tư vấn tuyển sinh năm 2026</t>
  </si>
  <si>
    <t>Tuyển sinh 2026</t>
  </si>
  <si>
    <t>Ngày 25/4/2026</t>
  </si>
  <si>
    <t>Tư vấn 166/108 trường phân công và hoàn thành ngày 25/4/2026</t>
  </si>
  <si>
    <t>Phân công liên hệ đơn vị thuê xe cho các đơn vị tham gia tư vấn tuyển sinh năm 2026</t>
  </si>
  <si>
    <t>Theo đề nghị 
của các đoàn tuyển sinh</t>
  </si>
  <si>
    <t>Thực hiện kịp thời và hiệu quả</t>
  </si>
  <si>
    <t>Báo cáo công tác tháng 03/2026 và kế hoạch công tác tháng 04/2026 của Khoa Công nghệ thông tin</t>
  </si>
  <si>
    <t>Báo cáo ngày 25/3/2026</t>
  </si>
  <si>
    <t>Báo cáo công tác tháng 04/2026 và kế hoạch công tác tháng 05/2026 của Khoa Công nghệ thông tin</t>
  </si>
  <si>
    <t>Báo cáo ngày 20/4/2026</t>
  </si>
  <si>
    <t>Báo cáo công tác tháng 05/2026 và kế hoạch công tác tháng 06/2026 của Khoa Công nghệ thông tin</t>
  </si>
  <si>
    <t>Báo cáo ngày 20/5/2026</t>
  </si>
  <si>
    <t>Tờ trình thành lập, quy chế hoạt động các câu lạc bộ học thuật - Khoa CNTT</t>
  </si>
  <si>
    <t>Tờ trình ngày 6/5/2026</t>
  </si>
  <si>
    <t>Báo cáo Lãnh đạo Nhà trường về tình hình đánh giá, xếp loại Giảng viên của Khoa CNTT hằng tháng, hằng quý</t>
  </si>
  <si>
    <t>Báo cáo hằng tháng, hằng quý</t>
  </si>
  <si>
    <t>Tở trình tổ chức workshop "Tác phong chuyên nghiệp tại nơi làm việc" cho sinh viên khoá 23T3, 24T4 và 24C1</t>
  </si>
  <si>
    <t>08,09/4/2026</t>
  </si>
  <si>
    <t>Tờ trình ngày 04/4/2026</t>
  </si>
  <si>
    <t>Tở trình tổ chức cho Sinh viên, giảng viên tham quan Công ty TNHH TTI Việt Nam</t>
  </si>
  <si>
    <t>15/4/2026</t>
  </si>
  <si>
    <t xml:space="preserve">Tờ trình tổ chức chuyên đề “Nhận thức an toàn thông tin” </t>
  </si>
  <si>
    <t>Tờ trình ngày 11/5/2026</t>
  </si>
  <si>
    <t>Tổ chức Giảng viên Khoa thực hiện công tác tuyển sinh tại 32 Trường thuộc tỉnh Đồng tháp được Nhà trường phân công và phối hợp với các đơn vị thực hiện tuyển sinh tại Tp.HCM, Vĩnh Long, Khánh Hoà và các tỉnh khu vực miền Trung</t>
  </si>
  <si>
    <t>Công việc</t>
  </si>
  <si>
    <t>06/2026</t>
  </si>
  <si>
    <t>7615 phiếu khảo sát học sinh từ các Trường THPT,GDTX tỉnh Đồng Tháp</t>
  </si>
  <si>
    <t xml:space="preserve">Báo cáo tham luận tại hội nghị hội nghị sơ kết Khối thi đua 19 – Các trường Cao đẳng </t>
  </si>
  <si>
    <t>Báo cáo tham luận ngày 11/4/2026</t>
  </si>
  <si>
    <t>Báo cáo tham luận tại hội nghị hội nghị sơ kết Khối thi đua nhà trường</t>
  </si>
  <si>
    <t>Báo cáo tham luận ngày 11/6/2026</t>
  </si>
  <si>
    <t>Thực hiện công tác kiểm tra hồ sơ chuyên môn học kỳ 1 năm học 2025 - 2026</t>
  </si>
  <si>
    <t>Báo cáo và gửi file kết quả cho Trưởng Khoa</t>
  </si>
  <si>
    <t>Giám sát và đôn đốc Trưởng bộ môn các tổ KHMT, CNPM, MMT lên kế hoạch dự giờ HK2 năm học 2025-2026</t>
  </si>
  <si>
    <t>Báo cáo Trưởng Khoa</t>
  </si>
  <si>
    <t>Ký duyệt và nộp đề thi HK2 năm học 2025-2026  khối lớp 23T4, 23C1 và các lớp học lại</t>
  </si>
  <si>
    <t xml:space="preserve">Ký duyệt và nộp </t>
  </si>
  <si>
    <t>Nộp đề thi cho Phòng Đảm bảo chất lượng - Nghiên cứu khoa học</t>
  </si>
  <si>
    <t>Lên kế hoạch thao giảng cấp Khoa năm học 2025-2026</t>
  </si>
  <si>
    <t>Gửi file cho Trưởng Khoa trình ký</t>
  </si>
  <si>
    <t>Tiến hành kiểm tra Hồ sơ chuyên môn năm học 2024 - 2025 phục vụ kiểm định Trường 2026</t>
  </si>
  <si>
    <t>Kiểm tra và báo cáo</t>
  </si>
  <si>
    <t>Thực hiện công tác hồ sơ học vụ đào tạo (Kiểm tra toàn diện, ký bảng điểm,…..)</t>
  </si>
  <si>
    <t>Nộp hồ sơ học vụ cho Phòng tuyển sinh đào tạo - Hợp tác quốc tế</t>
  </si>
  <si>
    <t>Ký duyệt và nộp đề thi HK2 năm học 2025-2026  khối lớp 24T4, 24C1, 24C1, 24C2, 25C1 và các lớp học lại</t>
  </si>
  <si>
    <t>Rà soát chương trình đào tạo phục vụ tuyển sinh liên thông 26C2, 27C2 và dự kiến phân công khối lượng năm học 2026-2027</t>
  </si>
  <si>
    <t>Ký duyệt và nộp bảng điểm thi kết thúc học phần HK2 năm học 2025 - 2026</t>
  </si>
  <si>
    <t>Nộp bảng điểm</t>
  </si>
  <si>
    <t>Trước ngày 13/06/2026</t>
  </si>
  <si>
    <t>Nộp bảng điểm cho Phòng Đảm bảo chất lượng - Nghiên cứu khoa học</t>
  </si>
  <si>
    <t>Báo cáo tiến độ thực hiện phân công khối lượng đào tạo năm học 2026 – 2027</t>
  </si>
  <si>
    <t>Báo cáo và gửi file phân công khối lượng cho Trưởng Khoa</t>
  </si>
  <si>
    <t>Thực hiện tổng hợp báo cáo Lãnh đạo Khoa về đánh giá, xếp loại giảng viên Quý 2/2026</t>
  </si>
  <si>
    <t>Nộp file tổng hợp</t>
  </si>
  <si>
    <t>Nộp file tổng hợp đánh giá Quý 2 cho Trưởng Khoa</t>
  </si>
  <si>
    <t>Theo dõi nhắc nhở  đôn đốc trưởng bộ môn thực hiện kiểm tra toàn diện HK2 năm học 2025-2026</t>
  </si>
  <si>
    <t>Báo cáo Trưởng khoa</t>
  </si>
  <si>
    <t>Thực hiện  kế hoạch khám sức khoẻ định kỳ năm 2026 cho toàn thể cán bộ, giảng viên, nhân viên và người lao động.</t>
  </si>
  <si>
    <t>129-KH-LTT-TTGD
ngày 10/2/2026</t>
  </si>
  <si>
    <t>Làm việc với BHXH Tân Sơn Hòa về công tác Bảo hiểm y tế sinh viên năm học 2025-2026</t>
  </si>
  <si>
    <t>CV số 509/TB-BHXH</t>
  </si>
  <si>
    <t>Trực giải đáp thắc mắc về BHYT trong ngày họp phụ huynh sinh viên Khối T4 12/4/2026.</t>
  </si>
  <si>
    <t>Tham gia Hội thi văn nghệ chào mừng kỷ niệm 136 năm ngày sinh của Chủ tịch Hồ Chí Minh</t>
  </si>
  <si>
    <t xml:space="preserve">126/KH-ĐU
ngày 28/4/2026
</t>
  </si>
  <si>
    <t>Thực hiện " Tháng hành động vì an toàn thực phẩm" năm 2026</t>
  </si>
  <si>
    <t>376-BC-LTT-TTGD.
ngày 14/5/2026</t>
  </si>
  <si>
    <t>Thực hiện công tác phòng , chống thiên tai năm 2026</t>
  </si>
  <si>
    <t xml:space="preserve">Kỹ năng </t>
  </si>
  <si>
    <t>375-KH-LTT-TC
ngày 14/5/2026</t>
  </si>
  <si>
    <t>Báo cáo kết quả thực hiện nhiệm vụ tháng 3 của khoa Điện - Điện tử</t>
  </si>
  <si>
    <t>Báo cáo ngày 24/3/2026</t>
  </si>
  <si>
    <t>Báo cáo kết quả thực hiện nhiệm vụ tháng 4 của khoa Điện - Điện tử</t>
  </si>
  <si>
    <t>Báo cáo ngày 24/4/2026</t>
  </si>
  <si>
    <t>Báo cáo kết quả thực hiện nhiệm vụ tháng 5 của khoa Điện - Điện tử</t>
  </si>
  <si>
    <t>Báo cáo ngày 24/5/2026</t>
  </si>
  <si>
    <t>Thực hiện đánh giá, xếp loại cán bộ hằng tháng, quý</t>
  </si>
  <si>
    <t>Kết quả đánh giá, xếp loại VC của khoa</t>
  </si>
  <si>
    <t>Kết quả đánh giá, xếp loại VC của khoa tháng 3, 4, 5/2026 và quý 1/2026</t>
  </si>
  <si>
    <t>Liên hệ công ty, thực hiện đưa sinh viên đi TNDN và TTTN</t>
  </si>
  <si>
    <t>Danh sách SV đi TNDN và TTTN các khoá 23T4, 24T4, 24C1,8</t>
  </si>
  <si>
    <t>Phối hợp phòng QLĐT - HTQT mở lớp học lại cho SV còn nợ môn</t>
  </si>
  <si>
    <t>Đề nghị mở lớp</t>
  </si>
  <si>
    <t>Các đề nghị mở lớp học lại</t>
  </si>
  <si>
    <t>Họp phụ huynh sinh viên các lớp khóa đào tạo Trung cấp (khối T4) HKII năm học 2025 - 2026</t>
  </si>
  <si>
    <t>Cuộc họp</t>
  </si>
  <si>
    <t>Ngày 12/4/2026</t>
  </si>
  <si>
    <t>Thực hiện đánh giá, xếp loại chất lượng đối với viên chức quản lý của khoa Điện - Điện tử quý 1 năm 2026</t>
  </si>
  <si>
    <t>- Biên bản họp và biên bản kiểm phiếu
- Tổng hợp kết quả đánh giá và đề xuất xếp loại quý 1, năm 2026</t>
  </si>
  <si>
    <t>Thực hiện công tác quy hoạch cán bộ quản lý của Khoa Điện – Điện tử nhiệm kỳ 2026 - 2031</t>
  </si>
  <si>
    <t>10/06/2026</t>
  </si>
  <si>
    <t>- Tờ trình ngày 10/6
- Biên bản họp và biên bản kiểm phiếu ngày 9/6/2026
- Bảng tổng hợp kết quả kiểm phiếu ở các bước</t>
  </si>
  <si>
    <t>Thực hiện đánh giá sáng kiến kinh nghiệm đợt 1 năm học 2025 - 2026 của khoa Điện - Điện tử</t>
  </si>
  <si>
    <t>Danh sách sáng kiến đề nghị xét, công nhận hiệu quả áp dụng và khả năng nhân rộng trong phạm vi cấp cơ sở năm học 2025 - 2026</t>
  </si>
  <si>
    <t>Tổ chức giảng dạy lớp sơ cấp nghề dành cho học viên Tổng công ty mạng lưới Viettel</t>
  </si>
  <si>
    <t>Lớp học được tổ chức bế giảng ngày 12/5/2026</t>
  </si>
  <si>
    <t>Tờ trình về việc tập huấn chuyên đề “Quy trình vận hành VCB, ACB, Relay LS; hướng dẫn vận hành và sửa chữa tủ điện trung thế và hạ thế của LS"</t>
  </si>
  <si>
    <t>Tờ trinh</t>
  </si>
  <si>
    <t>- Tờ trình ngày 12/03/2026</t>
  </si>
  <si>
    <t>Tờ trình về việc tập huấn chuyên đề "An toàn điện và an toàn lao động" cho sinh viên khoá 23T4, 24T4, 24C1.</t>
  </si>
  <si>
    <t>- Tờ trình ngày 23/03/2026</t>
  </si>
  <si>
    <t>Tờ trình về việc tập huấn chuyên đề “Ứng dụng Autocad thiết kế hệ thống điện”</t>
  </si>
  <si>
    <t>- Tờ trình ngày 16/4/2028</t>
  </si>
  <si>
    <t>Quan hệ với các doanh nghiệp liên kết đào tạo kép, song hành, hỗ trợ thiết bị đào tạo, hỗ trợ học bổng SV</t>
  </si>
  <si>
    <t>Cuộc họp các ngày: 12/03, 13/03, 17/3, 27/3, 14/4, 13/5, 26/5, 27/5, 29/5</t>
  </si>
  <si>
    <t>Tiếp đoàn CB-GV, Học sinh Trường THPT An Thới và Học sinh Trường THPT Trần Văn Kiết, tỉnh Vĩnh Long,  Trường THCS Chu Văn An Tp.HCM đến trường tham quan và tham gia tư vấn tuyển sinh</t>
  </si>
  <si>
    <t>Ngày 28/3, 26/5</t>
  </si>
  <si>
    <t>Thực hiện TVTS tại tỉnh Lâm Đồng</t>
  </si>
  <si>
    <t>Danh sách các trường THPT, TT GDNN-GDTX</t>
  </si>
  <si>
    <t>- Đợt 1: 22/3 - 25/03
- Đợt 2: 29/3 - 01/4
- Đợt 3: 12/4 - 15/4</t>
  </si>
  <si>
    <t>Huy đông sinh viên tham dự chuyên đề "Nâng cao hiệu quả sử dụng thiết bị cầm tay gắn với an toàn khi làm việc"</t>
  </si>
  <si>
    <t>Ngày 17/4/2026</t>
  </si>
  <si>
    <t>Trao đổi hợp tác đào tạo với Trường Cao đẳng nghề Khoa học Kỹ thuật Đông Doanh; Trao đổi thông tin hợp tác giữa công ty Hao Hua và nhà trường</t>
  </si>
  <si>
    <t>Ngày 03/6/2026</t>
  </si>
  <si>
    <t>Báo cáo kết quả thực hiện nhiệm vụ tháng 4/2026 của phòng Kế hoạch - Tài chính.</t>
  </si>
  <si>
    <t xml:space="preserve"> 28/04/2026</t>
  </si>
  <si>
    <t>Báo cáo sơ kết việc thực hiện Nghị quyết số 27-NQ/TW ngày 21 tháng 5 năm 2018 của Hội Nghị Trung ương 7 Khóa XII về cải cách tiền lương đối với cán bộ, viên chức và người lao động Trường Cao đẳng Lý Tự Trọng Thành phố Hồ Chí Minh.</t>
  </si>
  <si>
    <t>06/04/2026</t>
  </si>
  <si>
    <t>965/BC-LTT- KHTC ngày 06/04/2026</t>
  </si>
  <si>
    <t>Báo cáo kết quả thực hiện Nghị quyết số 27/2025/NQ-HĐND ngày 28 tháng 08 năm 2025 của Hội đồng nhân dân Thành phố.</t>
  </si>
  <si>
    <t xml:space="preserve">09/04/2026 </t>
  </si>
  <si>
    <t>253/LTT- KHTC ngày 09/04/2026</t>
  </si>
  <si>
    <t>Báo cáo kết quả thực hiện chính sách an sinh xã hội năm 2025 theo Công văn số 9997/STC-QLNS ngày 20/4/2026 của Sở tài chính TP.HCM.</t>
  </si>
  <si>
    <t>29/04/2026</t>
  </si>
  <si>
    <t>326/LTT- KHTC ngày 28/04/2026</t>
  </si>
  <si>
    <t>Phát hành Thông báo mời thầu qua mạng: Mua sắm quà tặng quảng bá tuyển sinh năm học 2026 - 2027 cho Trường Cao đẳng Lý Tự Trọng Thành phố Hồ Chí Minh</t>
  </si>
  <si>
    <t>20/05/2026</t>
  </si>
  <si>
    <t>Hỗ trợ cung cấp thông tin tài liệu về dự án  Xây dựng mới Phân Hiệu Trường Cao đẳng Lý Tự Trọng Thành phố Hồ Chí Minh tại huyện Củ Chi. (Chuẩn bị cho buổi họp với BQLDA ĐTXD thuộc UBND-TP Ngày 06/5/2026)</t>
  </si>
  <si>
    <t>Giấy mời 329/GM-DDCN của BQLDA ĐTXD thuộc UBND-TP</t>
  </si>
  <si>
    <t>Báo cáo kết quả thực hiện nhiệm vụ tháng 5/2026 của phòng Kế hoạch - Tài chính.</t>
  </si>
  <si>
    <t>22/05/2025</t>
  </si>
  <si>
    <t>Báo cáo cung cấp thông tin về số biên chế phục vụ công tác xây dựng dự thảo Quyết định của Ủy Ban nhân dân Thành phố về phân bổ (Điều hòa) xe ô tô phục vụ công tác chung tại các cơ quan, tổ chức, đơn vị thuộc phạm vi quản lý của Thành phố Hồ Chí Minh.</t>
  </si>
  <si>
    <t>06/05/2026</t>
  </si>
  <si>
    <t>343/LTT-KHTC ngày 06/04/2026</t>
  </si>
  <si>
    <t>Báo cáo về thực hiện đấu tranh ngăn chặn, xử lý, hành vi xâm phạm quyền sở hữu trí tuệ.</t>
  </si>
  <si>
    <t>Trước 16h00  ngày 28/05/2026</t>
  </si>
  <si>
    <t xml:space="preserve"> 28/05/2026</t>
  </si>
  <si>
    <t>Thực hiện thẩm định giá trị tài sản công (Bãi xe, căn tin, Sân bóng) tổ chức đấu giá cho thuê tài sản công theo quy định của pháp luật về quản lý, sử dụng tài sản công.</t>
  </si>
  <si>
    <t>20/06/2026</t>
  </si>
  <si>
    <t>04/05/2026</t>
  </si>
  <si>
    <t>Báo cáo kết quả thực hiện nhiệm vụ tháng 6/2026 của phòng Kế hoạch - Tài chính.</t>
  </si>
  <si>
    <t xml:space="preserve"> 01/06/2026</t>
  </si>
  <si>
    <t>Báo cáo đánh giá, xếp loại viên chức người lao động quý 2/2026.</t>
  </si>
  <si>
    <t>Báo cáo giải trình một số nội dung ghi nhận trong thông báo về việc điều chỉnh, cập nhập kết quả kiểm tra đột xuất việc triển khai thực hiện chức năng, nhiệm vụ của Trường Cao đẳng Lý Tụ Trọng Thành Phố Hồ Chí Minh.</t>
  </si>
  <si>
    <t>19/06/2026</t>
  </si>
  <si>
    <t>430/BC-LTT-KHTC ngày  03/06/2026</t>
  </si>
  <si>
    <t>Đề án sử dụng tài sản công tại Trường Cao đẳng Lý Tự Trọng Thành phố Hồ Chí Mính vào mục đích cho thuê.</t>
  </si>
  <si>
    <t>Đề án</t>
  </si>
  <si>
    <t>407/ĐA-LTT -KHTC ngày 26/05/2026</t>
  </si>
  <si>
    <t>Báo cáo số liệu kinh phí tiết kiệm chi thường xuyên ngân sách nhà nước năm 2026.</t>
  </si>
  <si>
    <t>09/06/2026</t>
  </si>
  <si>
    <t>451/LTT-KHTC ngày 09/06/2026</t>
  </si>
  <si>
    <t>Báo cáo dự án sự cần thiết đầu tư; hiệu quả đầu tư đối với dự án Xây dựng mới Phân Hiệu Trường Cao đẳng Lý Tự Trọng Thành phố Hồ Chí Minh tại huyện Củ Chi.</t>
  </si>
  <si>
    <t>12/05/2026</t>
  </si>
  <si>
    <t>369/LTT-KHTC ngày 12/05/2026</t>
  </si>
  <si>
    <t>Phát hành Thông báo mời thầu qua mạng: Mua sắm quà tặng quảng bá tuyển sinh năm học 2026 - 2027 cho Trường Cao đẳng Lý Tự Trọng Thành phố Hồ Chí Minh.</t>
  </si>
  <si>
    <t>11/03/2026</t>
  </si>
  <si>
    <t>Thực hiện dự án: Đầu tư xây dựng, cải tạo khối E và F (liền kề) thành tòa nhà Khoa Công nghệ thông tin hiện đại và Thư viện tiên tiến của Trường Cao đẳng Lý Tự Trọng Thành phố Hồ Chí Minh (Giai đoạn chuẩn bị đầu tư)</t>
  </si>
  <si>
    <t>29/06/2026</t>
  </si>
  <si>
    <t>Thực hiện hồ sơ đấu thầu tổ chức chương trình về nguồn và sơ kết công tác Đảng, 6 tháng đầu năm 2026.</t>
  </si>
  <si>
    <t>20/07/2026</t>
  </si>
  <si>
    <t>Thực hiện hồ sơ đấu thầu tổ chức tham quan, du lịch năm học 2025-2026 cho CB-VC-NLĐ Trường Trường Cao đẳng Lý Tự Trọng Thành phố Hồ Chí Minh.</t>
  </si>
  <si>
    <t>20/08/2026</t>
  </si>
  <si>
    <t>15/06/2026</t>
  </si>
  <si>
    <t>Thực hiện công việc do Hiệu trưởng trực tiếp giao</t>
  </si>
  <si>
    <t>17/06/2026</t>
  </si>
  <si>
    <t>Hồ sơ thi đua tháng 3, 4, 5 (Thư ký HĐ Thi đua - Khen thưởng)</t>
  </si>
  <si>
    <t>Kết quả thi đua</t>
  </si>
  <si>
    <t>Thông báo kết quả thi đua tháng</t>
  </si>
  <si>
    <t>Báo cáo việc thực hiện chỉ đạo theo Công văn số 1497/UBND-NPC ngày 30/3/2026 của Ủy ban nhân dân Thành phố</t>
  </si>
  <si>
    <t>232/LTT-TC ngày 30/3/2026</t>
  </si>
  <si>
    <t>Báo cáo Tự đánh giá công tác phòng, chống tham nhũng năm 2025 tại Trường Cao đẳng Lý Tự Trọng Thành phố Hồ Chí Minh</t>
  </si>
  <si>
    <t>238/BC-LTT-TC ngày 03/4/2026</t>
  </si>
  <si>
    <t>Trễ hạn 3 ngày</t>
  </si>
  <si>
    <t>Báo cáo UBND Thành phố, Sở Nội vụ TP. HCM tình hình xây dựng vị trí việc làm theo chỉ đạo tại Công văn số 1657/UBND-VX ngày 07/3/2026 của Ủy ban nhân dân Thành phố Hồ Chí Minh</t>
  </si>
  <si>
    <t>250/LTT-TC ngày 07/4/2026</t>
  </si>
  <si>
    <t>Thực hiện hồ sơ điều chuyển nhân sự (NV phòng TTGD về Khoa GDĐC)</t>
  </si>
  <si>
    <t>158/QĐ-LTT-TC ngày 14/4/2026</t>
  </si>
  <si>
    <t>274/LTT-TC ngày 14/4/2026</t>
  </si>
  <si>
    <t xml:space="preserve">  /BC-LTT-TC ngày 24/4/2026</t>
  </si>
  <si>
    <t>324/BC-LTT-TC ngày 24/4/2025</t>
  </si>
  <si>
    <t>Thực hiện báo cáo Công văn Mật việc bí thư cấp ủy kiêm người đứng đầu cơ sở giáo dục (BC UBND TP, Sở NV, Sở GD&amp;ĐT)</t>
  </si>
  <si>
    <t xml:space="preserve">
276/LTT-TC ngày 14/4/2026</t>
  </si>
  <si>
    <t>Báo cáo kết quả thực hiện rà soát nhân sựu lãnh đạo Trường Cao đẳng Lý Tự Trọng TP Hồ Chí Minh</t>
  </si>
  <si>
    <t>01/LTT-TC ngày 07/5/2026 (VB mật)</t>
  </si>
  <si>
    <t>Kế hoạch thực hiện công tác phòng, chống thiên tai năm 2026 tại trường</t>
  </si>
  <si>
    <t>375/KH-LTT-TC ngày 14/5/2026</t>
  </si>
  <si>
    <t>Thực hiện hồ sơ công tác bổ nhiệm lại cán bộ chưa có Kết luận về tiêu chuẩn chính trị</t>
  </si>
  <si>
    <t>04 QĐ BNL VCQL</t>
  </si>
  <si>
    <t>Thông báo việc hưởng ứng "Ngày hội toàn dân bảo vệ an ninh tổ quốc"</t>
  </si>
  <si>
    <t>Thông báo</t>
  </si>
  <si>
    <t>418/TB-LTT-TC ngày 28/5/2026</t>
  </si>
  <si>
    <t>Báo cáo về việc thực hiện Công điện của Thủ tướng Chính phủ về đấu tranh ngăn chặn, xử lý hành vi xâm phạm quyền sở hữu trí tuệ</t>
  </si>
  <si>
    <t>412/TB-LTT-TC ngày 27/5/2026
422/LTT-TC ngày 29/5/2026</t>
  </si>
  <si>
    <t>Báo cáo giải trình một số nội dung ghi nhận trong thông báo về việc điều chỉnh, cập nhật kết quả kiểm tra đột xuất việc triển khai thực hiện chức năng, nhiệm vụ của Trường Cao đẳng Lý Tự Trọng Thành phố Hồ Chí Minh</t>
  </si>
  <si>
    <t>430/BC-LTT-KHTC ngày 03/6/2026
449/BC-LTT-TC ngày 08/6/2026 (điều chỉnh, bổ sung)</t>
  </si>
  <si>
    <t>Kế hoạch và Báo cáo kết quả thực hiện công tác phòng, chống tham nhũng, lãng phí, tiêu cực tháng, quý, 6 tháng đầu năm 2026</t>
  </si>
  <si>
    <t>Kế hoạch
Báo cáo</t>
  </si>
  <si>
    <t>314/KH-LTT-TC ngày 22/4/2026;
448/BC-LTT-TC ngày 06/6/2026
Cập nhật dữ liệu lên phần mềm báo cáo của Thanh tra chính phủ</t>
  </si>
  <si>
    <t>Thực hiện hồ sơ rà soát, bổ sung quy hoạch Hiệu trưởng, Phó Hiệu trưởng của Trường Cao đẳng Lý Tự Trọng Thành phố Hồ Chí Minh, nhiệm kỳ 2026 - 2031</t>
  </si>
  <si>
    <t>Kế hoạch; Báo cáo</t>
  </si>
  <si>
    <t>428/KH-LTT-TC ngày 01/6/2026;  458/TTr-LTT-TC ngày 10/6/2026</t>
  </si>
  <si>
    <t>Thực hiện hồ sơ quy hoạch các chức danh lãnh đạo, quản lý của Trường Cao đẳng Lý Tự Trọng Thành phố Hồ Chí Minh, nhiệm kỳ 2026 - 2031</t>
  </si>
  <si>
    <t>Kế hoạch; Quyết định</t>
  </si>
  <si>
    <t>429/KH-LTT-TC ngày 02/6/2026; 257/QĐ-LTT-TC ngày 17/6/2026</t>
  </si>
  <si>
    <t>Trễ 01 ngày</t>
  </si>
  <si>
    <t>465/TB-LTT-TC ngày 13/6/2026</t>
  </si>
  <si>
    <t>Kế hoạch đánh giá chất lượng quý 2 năm 2026 đối với viên chức quản lý</t>
  </si>
  <si>
    <t>473/KH-LTT-TC ngày 15/6/2026</t>
  </si>
  <si>
    <t>Chức vụ</t>
  </si>
  <si>
    <t>Tham gia tư vấn tuyển sinh 2026 tại thành phố theo kế hoạch 04/2026 của phòng</t>
  </si>
  <si>
    <t>10-BC/….....
ngày 28/3/2026</t>
  </si>
  <si>
    <t>Tham gia tư vấn tuyển sinh 2026 tại thành phố theo kế hoạch 05/2026 của phòng</t>
  </si>
  <si>
    <t>12-BC/….....
ngày 28/4/2026</t>
  </si>
  <si>
    <t>Tham gia tư vấn tuyển sinh 2026 tại thành phố theo kế hoạch 06/2026 của phòng</t>
  </si>
  <si>
    <t>15-BC/….....
ngày 01/6/2026</t>
  </si>
  <si>
    <t xml:space="preserve">Quản lý và phối hợp với các Trung tâm GDNN-GDTX và các khoa để tổ chức đào tạo chương trình trung cấp (T3) ở Tỉnh Trà Vinh; Cầu Kè tỉnh Vĩnh Long (Trà Vinh cũ), Quận 12, Quận 11 (Ngoài nghiệp vụ của Phòng) 04/2026
Ghi chú: 
+ TT Cầu Kè ngưng học từ 17/8/2025. Còn môn Trải nghiệm doanh nghiệp và TTTN dự kiến sẽ thực hiện trong tháng 6, 7, 8/2026. 
</t>
  </si>
  <si>
    <t>229-BC/…..... 
ngày 11/4/2026</t>
  </si>
  <si>
    <t xml:space="preserve">Quản lý và phối hợp với các Trung tâm GDNN-GDTX và các khoa để tổ chức đào tạo chương trình trung cấp (T3) ở Tỉnh Trà Vinh; Cầu Kè tỉnh Vĩnh Long (Trà Vinh cũ), Quận 12, Quận 11 (Ngoài nghiệp vụ của Phòng) 05/2026
Ghi chú: 
+ TT Cầu Kè ngưng học từ 17/8/2025. Còn môn Trải nghiệm doanh nghiệp và TTTN dự kiến sẽ thực hiện trong tháng 6, 7, 8/2026. 
</t>
  </si>
  <si>
    <t>Trước 16 giờ ngày 08/5/2026</t>
  </si>
  <si>
    <t>583- TTr/….....
ngày 07/5/2026</t>
  </si>
  <si>
    <t xml:space="preserve">Quản lý và phối hợp với các Trung tâm GDNN-GDTX và các khoa để tổ chức đào tạo chương trình trung cấp (T3) ở Tỉnh Trà Vinh; Cầu Kè tỉnh Vĩnh Long (Trà Vinh cũ), Quận 12, Quận 11 (Ngoài nghiệp vụ của Phòng) 06/2026
Ghi chú: 
+ TT Cầu Kè ngưng học từ 17/8/2025. Còn môn Trải nghiệm doanh nghiệp và TTTN dự kiến sẽ thực hiện trong tháng 6, 7, 8/2026. 
</t>
  </si>
  <si>
    <t>Trước ngày 23/3/2026</t>
  </si>
  <si>
    <t>431-TTr/…..... 
ngày 24/3/2026</t>
  </si>
  <si>
    <t>Thực hiện các báo cáo:
- Báo cáo thống kê đơn vị trên trang thông tin điện tử GDNN.
- Báo cáo Quyết định, quy định, kế hoạch số hoá dữ liệu VBCC theo kế hoạch 2355/KH-BGDĐT.
- Báo cáo công tác tuyển sinh, tốt nghiệp ngày 25 hằng tháng cho Sở Giáo dục – Đào tạo TP.HCM và thực hiện các báo cáo theo yêu cầu của trường, của Sở Giáo dục và Đào tạo.
- Báo cáo về phiếu thu thập thông tin về kết quả hoạt động của đơn vị sự nghiệp công lập.
- Báo cáo thuyết minh chi tiết kết quả thực hiện đánh giá công tác phòng, chống tham nhũng năm 2025.
- Báo cáo kết quả thực hiện hoạt động đối ngoại và hợp tác quốc tế
- Báo cáo số liệu học GDQP-AN</t>
  </si>
  <si>
    <t>Trước ngày 16/4/2026</t>
  </si>
  <si>
    <t>540-TTr/…..... 
ngày 21/4/2026</t>
  </si>
  <si>
    <t xml:space="preserve">Thực hiện xây dựng các kế hoạch và báo cáo:
+ Kế hoạch Thí điểm giảng dạy một số mô đun chuyên ngành bằng tiếng Anh trong chương trình đào tạo và đưa tiếng Anh trở thành ngôn ngữ thứ hai trong trường học giai đoạn 2025-2030, tầm nhìn đến năm 2045 của Trường Cao đẳng Lý Tự Trọng Thành phố Hồ Chí Minh.
+ Báo cáo kết quả triển khai Thí điểm giảng dạy một số mô đun chuyên ngành bằng tiếng Anh trong chương trình đào tạo tại Trường
+ Kế hoạch triển khai thực hiện Quyết định 1410/QĐ-UBND ngày 11 tháng 3 năm 2026 của Ủy ban nhân dân Thành phố Hồ Chí Minh
+ Báo cáo Công tác giáo dục kỹ năng mềm cho sinh viên gửi Bộ GD-ĐT
+ Báo cáo về việc đề xuất Tổ chức lại Trường Cao đẳng Lý Tự Trọng Thành phố Hồ Chí Minh trở thành Trường Cao đẳng trực thuộc Ủy ban nhân dân Thành phố sau sắp xếp, sáp nhập
+ Thực hiện báo cáo tổng kết công tác Đoàn và phong trào Thanh niên năm học 2025 - 2026.
</t>
  </si>
  <si>
    <t xml:space="preserve">Quản lý và phối hợp với các Trung tâm GDNN-GDTX và các khoa để tổ chức đào tạo chương trình trung cấp (T3) ở Tỉnh Trà Vinh; Cầu Kè tỉnh Vĩnh Long (Trà Vinh cũ), Quận 12, Quận 11 (Ngoài nghiệp vụ của Phòng) 
Ghi chú: 
+ TT Cầu Kè ngưng học từ 17/8/2025. Còn môn Trải nghiệm doanh nghiệp và TTTN dự kiến sẽ thực hiện trong tháng 6, 7, 8/2026. </t>
  </si>
  <si>
    <t>31/3/2026</t>
  </si>
  <si>
    <t>11-BC/….....
ngày 28/3/2026</t>
  </si>
  <si>
    <t>+ Thực hiện công tác tư vấn tuyển sinh và thu - nhận hồ sơ tại khu vực trước phòng Tuyển sinh Đào tạo - Hợp tác quốc tế.
+ Trả lời điện thoại hotline cá nhân, hotline phòng (trong và ngoài giờ)</t>
  </si>
  <si>
    <t>Hỗ trợ công văn tiếp đoàn nước ngoài cho công ty Kone Việt Nam và báo cáo cho UBND TP. HCM</t>
  </si>
  <si>
    <t>Báo cáo kết quả thực hiện nhiệm vụ tháng 4 của Khoa</t>
  </si>
  <si>
    <t>báo cáo tháng</t>
  </si>
  <si>
    <t>Báo cáo kết quả thực hiện nhiệm vụ tháng 5 của Khoa</t>
  </si>
  <si>
    <t>Báo cáo kết quả thực hiện nhiệm vụ tháng 6 của Khoa</t>
  </si>
  <si>
    <t>Báo cáo công tác giáo dục kỹ năng mềm</t>
  </si>
  <si>
    <t>310/TB-LTT- ĐT 
ngày 24/4/2026</t>
  </si>
  <si>
    <t>Hỗ trợ UBMT P. Tân Sơn Nhất chương trình văn nghệ Giao lưu Văn hoá, ẩm thực Việt Nam - Lào - Campuchia</t>
  </si>
  <si>
    <t>36/KH-MTTQ-BTT
ngày 03/4/2026</t>
  </si>
  <si>
    <t>Phối hợp với Trường ĐH Ngoại thương Tp. HCM, ĐH Văn Hiến tham gia cuộc thi hùng biện tiếng Nhật</t>
  </si>
  <si>
    <t>Tổ chức cho SV tham quan DN ACECOOK</t>
  </si>
  <si>
    <t>Tờ trình ngày 13/4/2026</t>
  </si>
  <si>
    <t xml:space="preserve">Tổ chức Workshop Văn hoá Ẩm thực Nhật Bản </t>
  </si>
  <si>
    <t>Tờ trình ngày 22/4/2026</t>
  </si>
  <si>
    <t>Tổ chức cuộc thi làm Video giới thiệu ngành học của Khoa</t>
  </si>
  <si>
    <t>Tờ trình ngày 09/5/2026</t>
  </si>
  <si>
    <t>Tổ chức Workshop "Nâng cao năng lực nghiên cứu &amp; Kỹ năng viết bài báo khoa học"</t>
  </si>
  <si>
    <t>27-28/6/2026</t>
  </si>
  <si>
    <t>Tờ trình ngày 16/6/2026</t>
  </si>
  <si>
    <t xml:space="preserve"> Phối hợp với Đội cảnh sát giao thông Tân Sơn Nhất - Công an TP. Hồ Chí Minh tổ chức hướng dẫn kỹ năng lái xe gắn máy an toàn cho 347 sinh viên khối trung cấp đủ 16 tuổi của nhà trường.</t>
  </si>
  <si>
    <t xml:space="preserve"> Thông báo</t>
  </si>
  <si>
    <t>360/
TB-LTT-TTGD ngày 11/5/2026</t>
  </si>
  <si>
    <t>Báo cáo công tác tháng 03/2026 và kế hoạch công tác tháng 04/2026 của Tổ bộ môn Mạng máy tính</t>
  </si>
  <si>
    <t>Báo cáo công tác tháng 04/2026 và kế hoạch công tác tháng 05/2026 của Tổ bộ môn Mạng máy tính</t>
  </si>
  <si>
    <t>Báo cáo ngày 21/4/2026</t>
  </si>
  <si>
    <t>Báo cáo công tác tháng 05/2026 và kế hoạch công tác tháng 06/2026 của Tổ bộ môn Mạng máy tính</t>
  </si>
  <si>
    <t>Báo cáo ngày 22/5/2026</t>
  </si>
  <si>
    <t>Tham gia công tác tuyển sinh tại tỉnh Đồng tháp và các trường tại TP.HCM</t>
  </si>
  <si>
    <t xml:space="preserve">3 Trường THCS, THPT tại TP.HCM và 5 trường tỉnh Đồng Tháp </t>
  </si>
  <si>
    <t>Báo cáo Lãnh đạo Khoa CNTT về tình hình đánh giá, xếp loại Giảng viên của Tổ Mạng máy tính hằng tháng, hằng quý</t>
  </si>
  <si>
    <t>Trước ngày 23 hàng tháng</t>
  </si>
  <si>
    <t>Trưởng đoàn tham quan Công ty TNHH TTI Việt Nam</t>
  </si>
  <si>
    <t>Thực hiện</t>
  </si>
  <si>
    <t>Theo tờ trình ngày 04/4/2026</t>
  </si>
  <si>
    <t>Huấn luyện SV thi Sinh viên giỏi nghề Thành đoàn, nghề Lắp cáp mạng thông tin</t>
  </si>
  <si>
    <t>Theo tờ trình ngày 18/3/2026</t>
  </si>
  <si>
    <t>Tổ chức cho sinh viên các khóa 23T4, 24T4, 24C1 đi thực tập Doanh nghiệp</t>
  </si>
  <si>
    <t>Theo tiến độ đào tạo</t>
  </si>
  <si>
    <t>Hỗ trợ cài đặt, cập nhật phần mềm tiếp cận đề thi giỏi nghề Thành phố (theo bộ đề thi), tạo bản ghost phòng máy mới, đề xuất mua bản quyền phần mềm cho Khoa CNTT</t>
  </si>
  <si>
    <t>Kế hoạch của Khoa CNTT</t>
  </si>
  <si>
    <t>Tham gia Văn nghệ "Chúc mừng sinh nhật Bác"</t>
  </si>
  <si>
    <t xml:space="preserve"> Đạt giải nhì</t>
  </si>
  <si>
    <t>Báo cáo kết quả thực hiện nhiệm vụ tháng 4 của Khoa Du lịch - Khách sạn</t>
  </si>
  <si>
    <t>30/4/2026</t>
  </si>
  <si>
    <t>Báo cáo
ngày 25/4/2026</t>
  </si>
  <si>
    <t>Báo cáo kết quả thực hiện nhiệm vụ tháng 5 của Khoa Du lịch - Khách sạn</t>
  </si>
  <si>
    <t>Báo cáo
ngày 25/5/2026</t>
  </si>
  <si>
    <t>Báo cáo kết quả thực hiện nhiệm vụ tháng 6 của Tổ bộ môn Du lịch - Khách sạn thuộc Khoa Thời trang - Du lịch</t>
  </si>
  <si>
    <t>Báo cáo
ngày 19/6/2026</t>
  </si>
  <si>
    <t>Báo cáo BGH, lãnh đạo Khoa về tình hình đánh giá, xếp loại cán bộ, viên chức hằng quý.</t>
  </si>
  <si>
    <t>Tư vấn tuyển sinh các Trường THPT&amp; TT GDTX tại TP. Cần Thơ trong tháng 4/2025</t>
  </si>
  <si>
    <t>Báo cá tư vấn tuyển sinh được 08 Trường</t>
  </si>
  <si>
    <t>03-04/4/2026</t>
  </si>
  <si>
    <t>QĐ số 120/QĐ-LTT-TC ngày 30/03/2026</t>
  </si>
  <si>
    <t>Tư vấn tuyển sinh các Trường THPT&amp; TT GDTX tại Tỉnh Sóc Trăng trong tháng 4/2026</t>
  </si>
  <si>
    <t>Báo cá tư vấn tuyển sinh được 06 Trường</t>
  </si>
  <si>
    <t>Hỗ trợ P.TSĐT-HTQT tư vấn tuyển sinh các Trường THCS,THPT&amp; TT GDTX tại TP. Hồ Chí Minh trong tháng 1/2026</t>
  </si>
  <si>
    <t>10 Trường</t>
  </si>
  <si>
    <t>Tháng 1/2026</t>
  </si>
  <si>
    <t>Báo cáo tháng</t>
  </si>
  <si>
    <t>Hỗ trợ P.TSĐT-HTQT tư vấn tuyển sinh các Trường THCS,THPT&amp; TT GDTX tại TP. Hồ Chí Minh trong tháng 2/2027</t>
  </si>
  <si>
    <t>Tháng 2/2026</t>
  </si>
  <si>
    <t>Hỗ trợ P.TSĐT-HTQT tư vấn tuyển sinh các Trường THCS,THPT&amp; TT GDTX tại TP. Hồ Chí Minh trong tháng 3/2028</t>
  </si>
  <si>
    <t>Tháng 3/2026</t>
  </si>
  <si>
    <t>Hỗ trợ P.TSĐT-HTQT tư vấn tuyển sinh các Trường THCS,THPT&amp; TT GDTX tại TP. Hồ Chí Minh trong tháng 4/2029</t>
  </si>
  <si>
    <t>Tháng 4/2026</t>
  </si>
  <si>
    <t>Hỗ trợ P.TSĐT-HTQT tư vấn tuyển sinh các Trường THCS,THPT&amp; TT GDTX tại TP. Hồ Chí Minh trong tháng 5/2030</t>
  </si>
  <si>
    <t>Tháng 5/2026</t>
  </si>
  <si>
    <t>Tập huấn và hướng dẫn SV kiến tập nghiệp vụ tại ADORA</t>
  </si>
  <si>
    <t>Doanh nghiệp tiếp nhận 35 sinh viên ngành Quản trị Nhà hàng Khách sạn</t>
  </si>
  <si>
    <t>Kết nối doanh nghiệp - Công ty lữ hành du lịch Việt (DN đến Khoa làm việc)</t>
  </si>
  <si>
    <t>Doanh nghiệp tiếp nhận 25 sinh viên ngành Quản trị du lịch Mice và Lữ hành</t>
  </si>
  <si>
    <t>Kết nối doanh nghiệp - Công ty Diamond Palace (GV đến DN làm việc)</t>
  </si>
  <si>
    <t>Doanh nghiệp tiếp nhận 35 sinh viên ngành Kỹ thuật làm bánh</t>
  </si>
  <si>
    <t>Kết nối doanh nghiệp - Công ty Phúc Long (DN đến khoa làm việc)</t>
  </si>
  <si>
    <t>Doanh nghiệp tiếp nhận 25 sinh viên ngành Quản trị Nhà hàng Khách sạn</t>
  </si>
  <si>
    <t>13/4/2026</t>
  </si>
  <si>
    <t>Tham dự Lễ hội du lịch và sàn giao dịch việc làm ngành du lịch năm 2026 tại Công viên 23/9</t>
  </si>
  <si>
    <t>Quảng bá hình ảnh của Khoa và Nhà Trường</t>
  </si>
  <si>
    <t>Theo tờ trình ngày 2/4/2025</t>
  </si>
  <si>
    <t>Tập huấn và hướng dẫn SV kiến tập nghiệp vụ tại GEM CENTER</t>
  </si>
  <si>
    <t>Kết nối doanh nghiệp - Công ty Golden Gate (DN đến khoa làm việc)</t>
  </si>
  <si>
    <t xml:space="preserve">Tập huấn và hướng dẫn SV kiến tập nghiệp vụ tại Công ty bánh AnNam </t>
  </si>
  <si>
    <t>16/4/2026</t>
  </si>
  <si>
    <t>Tập huấn và hướng dẫn SV trải nghiệm doanh nghiệp thực tập tại Golden Gate</t>
  </si>
  <si>
    <t>Tập huấn và hướng dẫn SV trải nghiệm doanh nghiệp thực tập tại Diamon Place</t>
  </si>
  <si>
    <t>Tập huấn và hướng dẫn SV trải nghiệm doanh nghiệp thực tập tại Khách sạn Đệ Nhật</t>
  </si>
  <si>
    <t>28/04/2026</t>
  </si>
  <si>
    <t>Tổ chức hội thi "Chế biến món ăn kỷ niệm 136 năm ngày sinh 
Chủ tịch Hồ Chí Minh</t>
  </si>
  <si>
    <t>Tổ chức sự kiện "Trao học bổng cho sinh viên có hoàn cảnh khó khăn"</t>
  </si>
  <si>
    <t>Tham gia hội thao công đoàn "Kỷ niệm 136 năm ngày sinh Chủ tịch Hồ Chí Minh"</t>
  </si>
  <si>
    <t>Tham gia 3 trò chơi</t>
  </si>
  <si>
    <t>Quản lý các phòng và xưởng thực hành Khoa DL-KS 
(Quản lý thiết bị, vật tư, dụng cụ thực hành hàng tháng)</t>
  </si>
  <si>
    <t>Hoàn thành</t>
  </si>
  <si>
    <t>Tháng 5/2027</t>
  </si>
  <si>
    <t>Tháng 6/2028</t>
  </si>
  <si>
    <t>Tiếp đoàn CB-GV và Học sinh Trường THCS An Thới, Tp. HCM đến trường tham quan và tham gia tư vấn tuyển sinh</t>
  </si>
  <si>
    <t>26/05/2026</t>
  </si>
  <si>
    <t>Chuẩn bị 4 phòng thực hành quay clip quảng bá, tuyển sinh và video lễ tốt nghiệp 2026</t>
  </si>
  <si>
    <t>21 và 22/5/2026</t>
  </si>
  <si>
    <t>Thực hiện bộ hồ sơ Sơ kết khối thi đua Trường 
lần 2</t>
  </si>
  <si>
    <t xml:space="preserve">Theo kế hoạch ngày 01/06/2026 </t>
  </si>
  <si>
    <t>Tổ chức và thực hiện buổi Hội thảo thuộc khối thi đua Trường lần 2</t>
  </si>
  <si>
    <t>Làm việc với White Place, Diamond Place, Đệ Nhất, Golden Gate về kết quả 6 tuần Trải nghiệm doanh nghiệp của SV 23T4 và 24T4</t>
  </si>
  <si>
    <t>14-16/06/2026</t>
  </si>
  <si>
    <t>Triển khai cuộc thi Thử thách Kế toán ứng dụng cùng ACCA và MISA</t>
  </si>
  <si>
    <t>BC/tháng 4
ngày 23/4/2026
và Báo cáo xét thi đua tháng 4</t>
  </si>
  <si>
    <t>Tổ chức chuyên đề cho sinh viên khối ngành Logistics</t>
  </si>
  <si>
    <t>Triển khai quảng bá hình ảnh đào tạo của Khoa trên nền tảng fanpage, TikTok phục vụ công tác tuyển sinh năm 2026</t>
  </si>
  <si>
    <t>Vận động doanh nghiệp tài trợ cho sinh viên của Khoa với số tiền 800.000.000 đồng</t>
  </si>
  <si>
    <t>Triển khai chuyên đề cho sinh viên ngành Thương mại điện tử</t>
  </si>
  <si>
    <t>BC/tháng 5 
ngày 30/5/2026 và Báo cáo xét thi đua tháng 5</t>
  </si>
  <si>
    <t>Tổ chức chuyên đề ý tưởng lập kế hoạch kinh doanh khởi nghiệp</t>
  </si>
  <si>
    <t>Triển khai cho sinh viên tham quan vườn ươm khởi nghiệp sáng tạo</t>
  </si>
  <si>
    <t>Làm việc với doanh nghiệp nhằm liên kết trong vấn đề đào tạo</t>
  </si>
  <si>
    <t>Triển khai chuyên đề đi hiện trường cho sinh viên ngành Logistics, lớp 24C1-LGT1 và 25C1-LGT1</t>
  </si>
  <si>
    <t>Triển khai đi kiến tập tại Công ty Cổ phần Dịch vụ hàng hóa Tân Sơn Nhất cho sinh viên lớp 25C1-LGT1</t>
  </si>
  <si>
    <t>Triển khai đi kiến tập tại Công ty Cổ phần Dịch vụ hàng hóa Tân Sơn Nhất cho sinh viên lớp 24C1-LGT1</t>
  </si>
  <si>
    <t>Triển khai đi kiến tập tại Công ty Lazada cho sinh viên lớp 24C1-TMĐ1 và 25C1-TMĐ1</t>
  </si>
  <si>
    <t>Giới thiệu công ty cho sinh viên khối lớp 23T4, 24T4 và 24C1 đi thực tập tốt nghiệp</t>
  </si>
  <si>
    <t>Triển khai đánh giá mức độ hài lòng của sinh viên trong học kỳ 1 năm học 2025-2026 lần 1</t>
  </si>
  <si>
    <t>Soạn đề thi, tổ chức thi và chấm thi vòng loại cuộc thi ý tưởng lập kế hoạch kinh doanh khởi nghiệp</t>
  </si>
  <si>
    <t>Triển khai 02 chuyên đề: Tổng quan về ý tưởng lập kế hoạch kinh doanh khởi nghiệp; Tài chính trong khởi nghiệp</t>
  </si>
  <si>
    <t>Tổ chức cho sinh viên thi ý tưởng lập kế hoạch kinh doanh khởi nghiệp đi thực tế</t>
  </si>
  <si>
    <t>Soạn đề thi, tham gia tổ chức thi, chấm thi Hội thi Bàn tay vàng 'Kế toán giỏi' năm 2026</t>
  </si>
  <si>
    <t>Tham gia chuyên đề thiết kế website cho sinh viên</t>
  </si>
  <si>
    <t>Triển khai chuyên đề khởi nghiệp cho sinh viên</t>
  </si>
  <si>
    <t>Tham mưu tiến hành công tác tổ chức, phối hợp điền thông tin phiếu điều tra cơ sở hành chính, sự nghiệp năm 2026 của Bộ Nội vụ</t>
  </si>
  <si>
    <t>Phiếu điều tra</t>
  </si>
  <si>
    <t xml:space="preserve">17h00 ngày 24/4/2026 </t>
  </si>
  <si>
    <t>- Tờ trình hỗ trợ công tác thu thập và nhập thông tin Nhà trường vào hệ thống điều tra năm 2026 của Bộ Nội vụ
- Phiếu nội dung thông tin điều tra (trực tuyến)</t>
  </si>
  <si>
    <t>Báo cáo tổng kết thực hiện Nghị quyết số 26-NQ/TW ngày 19/5/2018 của BCH TW khóa XII (CV số 346/SNV-CCVC ngày 29/4/2026)</t>
  </si>
  <si>
    <t>Công văn số 334/BC-LTT-TC ngày 04/5/2026</t>
  </si>
  <si>
    <t>Rà soát đăng ký định danh điện tử cho cơ quan, đơn vị thuộc ngành GDĐT (CV số 363/SGDĐT-VP ngày 7/5/2026)</t>
  </si>
  <si>
    <t>Báo cáo kết quả rà soát</t>
  </si>
  <si>
    <t xml:space="preserve"> trước 17h00 ngày 09/5/2026</t>
  </si>
  <si>
    <t>100%</t>
  </si>
  <si>
    <t>Đăng ký định danh trên VNEID</t>
  </si>
  <si>
    <t>Tham mưu triển khai công tác nghiệm thu Điều tra CSHCSN năm 2026 (CV số 371/SNV-TCBC ngày 8/5/2026)</t>
  </si>
  <si>
    <t>Biên bản nghiệm thu + hồ sơ</t>
  </si>
  <si>
    <t>15/6/2026</t>
  </si>
  <si>
    <t>- Quyết định số 211/QĐ-LTT-TC ngày 22/5/2026
- Công văn số 426/LTT-TC ngày 01/6/2026</t>
  </si>
  <si>
    <t>Báo cáo số liệu công chức, viên chức hưởng lương từ NSNN tại thời điểm ngày 15/5/2026 (CV số 419/SNV-TCBC ngày 19/5/2026)</t>
  </si>
  <si>
    <t>Văn bản xác nhận số liệu CC-VC</t>
  </si>
  <si>
    <t>Công văn số391/LTT-TC ngày 20/5/2026</t>
  </si>
  <si>
    <t>Báo cáo số liệu phục vụ lập Quy hoạch tổng thể TPHCM thời kỳ 2025-2045, tầm nhìn 100 năm (CV số 503/SGDĐT-GDTXNNĐH ngày 11/6/2026)</t>
  </si>
  <si>
    <t>Số liệu đào tạo, CSVC, đội ngũ</t>
  </si>
  <si>
    <t>cung cấp qua https://byvn.net/ThGf</t>
  </si>
  <si>
    <t>Tham mưu công tác sáp nhập, đổi tên phòng chức năng và công tác bổ nhiệm</t>
  </si>
  <si>
    <t>- Quyết định số từ số 230 đến số 238 ngày 01/6/2026 về viêc bổ nhiệm CBQL
- Quyết định từ số 239 đến 240 ngày 01/6/2026 về việc thành lập tổ bộ môn khoa Thời trang - Du lịch
- Quyết định số 221 đến 223 ngày 30/5/2026 về việc đổi tên đơn vị và thành lập khoa Thời trang - Du lịch</t>
  </si>
  <si>
    <t>Tham mưu triển khai kế hoạch và thực hiện công tác quy hoạch cán bộ quản lý tại các đơn vị thuộc Trường nhiệm kỳ 2026-2031</t>
  </si>
  <si>
    <t>Kế hoạch số 429/KH-LTT-TC ngày 02/6/2026</t>
  </si>
  <si>
    <t xml:space="preserve">Kế hoạch, Thông báo </t>
  </si>
  <si>
    <t>Quý 2/2026</t>
  </si>
  <si>
    <t>230/KH-LTT-TTGD ngày 27/3/2026; 290/TB-LTT-TTGD ngày 18/4/2026; 361/KH-LTT-TTGD ngày 11/5/2026; 360/LTT-TC ngày 09/5/2026; 225/KH-LTT-TTGD ngày 27/3/2026</t>
  </si>
  <si>
    <t>- Triển khai hoạt động tuyên truyền, phổ biến, giáo dục pháp luật năm 2026 của Trường Cao đẳng Lý Tự Trọng TP. HCM
- Triển khai thực hiện công tác phòng, chống thiên tai năm 2026 của Trường Cao đẳng Lý Tự Trọng TP. HCM</t>
  </si>
  <si>
    <t>323/KH-LTT-TC ngày 24/4/2026; 375/KH-LTT-TC ngày 14/5/2026</t>
  </si>
  <si>
    <t>270/KH-LTT-TTĐT ngày 13/4/2026; 310/TB-LTT-ĐT ngày 22/4/2026; 377/TB-LTT-TTGD ngày 14/5/2026</t>
  </si>
  <si>
    <t>Thực hiện hồ sơ đánh giá hiệu quả công việc và đề xuất mức xếp loại đánh giá hiệu quả quý 1/2026 đối với ông Đinh Văn Đệ, Quyền Hiệu trưởng Trường Cao đẳng Lý Tự Trọng TP. Hồ Chí Minh</t>
  </si>
  <si>
    <t>05/4/2026</t>
  </si>
  <si>
    <t>239/LTT-TC ngày 03/4/2026</t>
  </si>
  <si>
    <t>Báo cáo công tác tuyên truyền an ninh, trật tự trong sinh viên của Trường Cao đẳng Lý Tự Trọng Thành phố Hồ Chí Minh</t>
  </si>
  <si>
    <t>07/4/2026</t>
  </si>
  <si>
    <t>248/BC-LTT-TTGD ngày 07/4/2026</t>
  </si>
  <si>
    <t>Thực hiện hoàn thành việc khai và nộp Phiếu điều tra cơ sở hành chính, sự nghiệp năm 2026 và báo cáo nghiệm thu kết quả Điều tra CSHCSN năm 2026</t>
  </si>
  <si>
    <t>Trước 30/5/2026</t>
  </si>
  <si>
    <t>Thực hiện trên phần mềm kèm Hồ sơ minh chứng đi kèm Phiếu điều tra</t>
  </si>
  <si>
    <t>Thực hiện Báo cáo kết quả đánh giá, xếp loại chất lượng theo Nghị quyết số 27/2025/NQ-HĐND từ Quý 1 đến Quý 4 năm 2025 để chi thu nhập tăng thêm</t>
  </si>
  <si>
    <t>Trước 26/4/2026</t>
  </si>
  <si>
    <t>324/BC-LTT-TC ngày 25/4/2026</t>
  </si>
  <si>
    <t>Tổ chức Lễ và các hoạt động kỷ niệm các ngày lễ lớn tại trường:
- Chuỗi hoạt động chào mừng Kỷ niệm 51 năm Ngày Giải phóng Miền Nam - thống nhất đất nước (30/4/1975 - 30/4/2026)
- Triển khai tuyên truyền kỷ niệm các ngày Lễ lớn và sự kiện quan trọng trong năm 2026, tại Trường Cao đẳng Lý Tự Trọng Thành phố Hồ Chí Minh
- Tổ chức Lễ Giỗ tổ Hùng Vương</t>
  </si>
  <si>
    <t>Kế hoạch;
Thông báo</t>
  </si>
  <si>
    <t xml:space="preserve"> 236/KH-LTT-TTGD ngày 31/3/2026;
241/KH-LTT-TC ngày 03/4/2026
267/TB-LTT-TC ngày 13/4/2026</t>
  </si>
  <si>
    <t>Xây dựng kế hoạch Thực hiện Kết luận của Bộ Chính trị khóa XII về đẩy mạnh học tập và làm theo tư tưởng, đạo đức, phong cách Hồ Chí Minh, năm 2026</t>
  </si>
  <si>
    <t>Công tác bảo vệ chính trị nội bộ hàng quý gửi Đảng ủy phường: 
- Báo cáo Quý I năm 2026
- Báo cáo Quý II năm 2026</t>
  </si>
  <si>
    <t>23/03/2026
15/6/2026</t>
  </si>
  <si>
    <t>119-CV/ĐU
23/03/2026; 
154-BC/ĐU
15/06/2026</t>
  </si>
  <si>
    <t xml:space="preserve">Kế hoạch về Xây dựng Không gian Văn hóa Hồ Chí Minh năm 2026 </t>
  </si>
  <si>
    <t xml:space="preserve">Kế hoạch về tổ chức Hội thi văn nghệ chào mừng kỷ niệm 136 năm ngày sinh của Chủ tịch Hồ Chí Minh </t>
  </si>
  <si>
    <t>Thực hiện Công tác Dân vận và Quy chế dân chủ ở cơ sở năm 2026 trong Đảng bộ Trường Cao đẳng Lý Tự Trọng TP.HCM</t>
  </si>
  <si>
    <t>133-KH/ĐU
20/05/2026</t>
  </si>
  <si>
    <t>Thực hiện công tác tuyên giáo năm 2026</t>
  </si>
  <si>
    <t>132-KH/ĐU
20/05/2026</t>
  </si>
  <si>
    <t>Báo cáo Kết quả thực hiện nhiệm vụ công tác Đảng tháng 4/2026 và nhiệm vụ, giải pháp trọng tâm tháng 5/2026</t>
  </si>
  <si>
    <t>Bổ sung giải trình một số nội dung ghi nhận về hành vi vi phạm hành chính trong lĩnh vực giáo dục nghề nghiệp tại Thông báo số 296/TB-SGDĐT ngày 12 tháng 01 năm 2026 của Sở Giáo dục và Đào tạo</t>
  </si>
  <si>
    <t>04/6/2026</t>
  </si>
  <si>
    <t>437/BC-LTT ngày 04/6/2026</t>
  </si>
  <si>
    <t>Báo cáo Kết quả thực hiện nhiệm vụ công tác Đảng tháng 5/2026 và nhiệm vụ, giải pháp trọng tâm tháng 6/2026</t>
  </si>
  <si>
    <t>Báo cáo kết quả công tác giáo dục quốc phòng và an ninh; quốc phòng, quân sự; phòng, chống khủng bố; phòng thủ dân sự năm học 2025 - 2026 và phương hướng nhiệm vụ năm học 2026 - 2027</t>
  </si>
  <si>
    <t>Trước 20/06/2026</t>
  </si>
  <si>
    <t>496/BC-LTT-GDĐC ngày 18/6/2026</t>
  </si>
  <si>
    <t>Báo cáo Sở Giáo dục và Đào tạo:
- Báo cáo tình hình cử cán bộ quản lý, giảng viên đi học tập, bồi dưỡng ở nước ngoài của Trường Cao đẳng Lý Tự Trọng Thành phố Hồ Chí Minh
- Báo cáo kết quả triển khai thí điểm giảng dạy một số modun chuyên ngành bằng tiếng Anh trong chương trình đào tạo của Trường
- Kết quả tự đánh giá trường học an toàn, phòng, chống tai nạn thương tích năm học 2025 - 2026
-  Việc giảng dạy khối lượng kiến thức văn hóa trung học phổ thông</t>
  </si>
  <si>
    <t xml:space="preserve">322/BC-LTT ngày 24/4/2026;
379/KH-LTT-QLĐT ngày 15/5/2026;
381/BC-LTT-TTGD ngày 16/5/2026; 
</t>
  </si>
  <si>
    <t>- Thực hiện công tác Thi, tổng kết học kỳ II năm học 2025 - 2026 Bậc đào tạo: Trung cấp (T4) khóa 2025;
- Thông báo về việc tổ chức chức thi Ngoại ngữ, Tin học chuẩn đầu ra;</t>
  </si>
  <si>
    <t>233/KH-LTT-ĐT ngày 30/3/2026;
299/TB-LTT-TTĐT ngày 21/4/2026</t>
  </si>
  <si>
    <t>Báo cáo Sở Giáo dục và Đào tạo việc thực hiện liên kết, phối hợp giữa Nhà trường và Doanh nghiệp trong công tác đào tạo giáo dục nghề nghiệp”</t>
  </si>
  <si>
    <t>424/BC-LTT-GDĐC ngày 29/5/2026</t>
  </si>
  <si>
    <t>Cập nhật cơ sở dữ liệu giáo dục nghề nghiệp theo công văn số 1214/GDNNGDTX-VP ngày 11 tháng 06 năm 2026 của Cục Giáo dục nghề nghiệp và Giáo dục thường xuyên - Bộ Giáo dục và Đào tạo</t>
  </si>
  <si>
    <t>https://gdnn.moet.gov.vn</t>
  </si>
  <si>
    <t xml:space="preserve">Cập nhật dữ liệu theo Công văn số 5577/SGDĐT-GDTXNNĐH ngày 11/6/2026 v/v cung cấp số liệu phục vụ lập Quy hoạch tổng thể TPHCM thời kỳ 2025 - 2045, tầm nhìn 100 năm. </t>
  </si>
  <si>
    <t xml:space="preserve">https://byvn.net/ThGf </t>
  </si>
  <si>
    <t>Báo cáo lại tình hình hợp tác quốc tế của Trường, nhập vào link sau (Sở Giáo dục và Đào tạo yêu cầu báo cáo đột xuất)</t>
  </si>
  <si>
    <t>https://onedrive.live.com/:x:/g/personal/56B2075BBDDE2D70/IQCOy0Yu53U4TaZeJg7luFHIAWXyEa4B-oOq-2zmGxK2gg4?resid=56B2075BBDDE2D70!s2e46cb8e75e74d38a65e260ee5b851c8&amp;ithint=file%2Cxlsx&amp;e=fwaVsy&amp;migratedtospo=true&amp;redeem=aHR0cHM6Ly8xZHJ2Lm1zL3gvYy81NmIyMDc1YmJkZGUyZDcwL0lRQ095MFl1NTNVNFRhWmVKZzdsdUZISUFXWHlFYTRCLW9PcS0yem1HeEsyZ2c0P2U9ZndhVnN5</t>
  </si>
  <si>
    <t>Báo cáo nhanh tình hình dư luận xã hội trong thời gian qua theo yêu cầu của Ban Xây dựng Đảng phường Tân Sơn Nhất</t>
  </si>
  <si>
    <t>10/6/2026</t>
  </si>
  <si>
    <t>https://forms.gle/jLFmVFauJ9r9CjSHA</t>
  </si>
  <si>
    <t>Báo cáo cho Ban Xây dựng Đảng phường về sơ kết 3 năm Chương trình hành động 44-CTrHĐ/TU về không gian văn hoá Hồ Chí Minh</t>
  </si>
  <si>
    <t>https://docs.google.com/spreadsheets/d/1Ls_maDLC6Rd_pjP0DEevz5_aXq21aKPSXHadJ-DHwYI/edit?usp=sharing</t>
  </si>
  <si>
    <t>Báo cáo số liệu hoàn thành phiếu đăng ký và gửi phiếu đăng ký của cán bộ chủ chốt theo yêu cầu của Ban Xây dựng Đảng phường Tân Sơn Nhất</t>
  </si>
  <si>
    <t>https://docs.google.com/spreadsheets/d/1c8t0XXhQYVUztNvCbZ_Cxhsp25jc8jQ9yIJ0AyIXufs/edit?usp=sharing</t>
  </si>
  <si>
    <t>Tổ chức tư vấn tuyển sinh các TT GDNN &amp; GDTX và THPT tại tỉnh Đồng Nai (18 Trường)</t>
  </si>
  <si>
    <t>BC tháng 4, 5 và báo cáo xét thi đua tháng 4, 5
ngày 28/5/2026</t>
  </si>
  <si>
    <t>Bảo trì máy móc tại các xưởng may</t>
  </si>
  <si>
    <t>30/6/2026</t>
  </si>
  <si>
    <t>BC tháng 4, 5, 6 và báo cáo xét thi đua tháng 4, 5, 6
ngày 28/6/2026</t>
  </si>
  <si>
    <t>Tổ chức may túi đựng bút phục vụ công tác tuyển sinh</t>
  </si>
  <si>
    <t>Tổ chức Hội thao CB-VC-NLĐ chào mừng Sinh nhật Bác</t>
  </si>
  <si>
    <t>BC tháng 5 và báo cáo xét thi đua tháng 5
ngày 28/5/2026</t>
  </si>
  <si>
    <t>Tổ chức đón các đoàn CB-GV-HS Trường THCS &amp; THPT đến tham quan các xuỏng thực hành</t>
  </si>
  <si>
    <t>BC tháng 4, 5 và báo cáo xét thi đua tháng 4, 5
ngày 30/5/2026</t>
  </si>
  <si>
    <t>Tổ chức vòng loại bóng đá Cụm 14 - Hội thao các Trường ĐH – CĐ do Liên đoàn Lao động TPHCM tổ chức</t>
  </si>
  <si>
    <t>BC tháng 6 và báo cáo xét thi đua tháng 6
ngày 30/6/2026</t>
  </si>
  <si>
    <t>Phối hợp với Trung tâm Tư vấn Pháp luật Liên đoàn
 Lao động Thành phố báo cáo tuyên truyền pháp luật
cho viên chức, người lao động nhằm hưởng ứng kỷ niệm 25 năm Ngày Gia đình Việt Nam và tháng hành động quốc gia phòng, chống bạo lực gia đình</t>
  </si>
  <si>
    <t>28, 29/5/2026</t>
  </si>
  <si>
    <t>BC tháng 5 và báo cáo xét thi đua tháng 5
ngày 30/5/2026</t>
  </si>
  <si>
    <t>Phối hợp với Công đoàn các phường Tân Bình, Tân Hòa, Tân Sơn, Tân Sơn Nhất, Tân Sơn Hòa tổ chức Hội thi tay nghề “Kế toán giỏi” năm 2026</t>
  </si>
  <si>
    <t>BC tháng 5 và báo cáo xét thi đua tháng 6
ngày 30/6/2026</t>
  </si>
  <si>
    <t>Quản lý xưởng</t>
  </si>
  <si>
    <t>Tổ chức cho SV tham quan tại các công ty Ford, Samco, Honda</t>
  </si>
  <si>
    <t>Làm việc với Bộ giáo dục và các trường Lào</t>
  </si>
  <si>
    <t>30/5/2027</t>
  </si>
  <si>
    <t>Hỗ trợ sinh viên trải nghiệm doanh nghiệp</t>
  </si>
  <si>
    <t>Làm việc với cục đăng kiểm</t>
  </si>
  <si>
    <t>Phát bằng tốt nghiệp cho sinh viên</t>
  </si>
  <si>
    <t>Báo cáo kết quả thực hiện nhiệm vụ tháng 3 của khoa</t>
  </si>
  <si>
    <t>Báo cáo kết quả thực hiện nhiệm vụ tháng 4 của khoa</t>
  </si>
  <si>
    <t>Báo cáo kết quả thực hiện nhiệm vụ tháng 5 của khoa</t>
  </si>
  <si>
    <t>Báo cáo kết quả thực hiện nhiệm vụ tháng 6 của khoa</t>
  </si>
  <si>
    <t>Báo cáo Lãnh đạo trường về tình hình đánh giá, xếp loại cán bộ hằng quý</t>
  </si>
  <si>
    <t>29/6/2026</t>
  </si>
  <si>
    <t>Tổ chức thi sinh viên giỏi nghề cấp khoa</t>
  </si>
  <si>
    <t>29/6/2027</t>
  </si>
  <si>
    <t>Tuyển sinh trên địa bàn TPHCM</t>
  </si>
  <si>
    <t>Họp phụ huynh T.4</t>
  </si>
  <si>
    <t>Tham gia hội thao công đoàn</t>
  </si>
  <si>
    <t xml:space="preserve">Báo cáo về việc thực hiện “Không gian văn hóa Hồ Chí Minh” tại Trường Cao đẳng Lý Tự Trọng Thành phố Hồ Chí Minh </t>
  </si>
  <si>
    <t xml:space="preserve">Số: 181/BC-LTT-TTGD </t>
  </si>
  <si>
    <t>Tham gia Hội thi tuyên truyền viên Giỏi 2026</t>
  </si>
  <si>
    <t>Kế hoạch tổ chức ngày sách và văn hoá đọc VN lần 5 - năm 2026</t>
  </si>
  <si>
    <t>Số 03/LTT-KH-TTGD</t>
  </si>
  <si>
    <t>Báo cáo Kết quả tổ chức hoạt động hưởng ứng Ngày Sách và Văn hóa đọc Việt Nam lần 5 - năm 2026 tại Trường Cao đẳng Lý Tự Trọng TP. Hồ Chí Minh</t>
  </si>
  <si>
    <t xml:space="preserve">Số: /BC-LTT-TTGD </t>
  </si>
  <si>
    <t>Xây dựng Không gian văn hóa HCM năm 2026: Thiết kế các sản phẩm đồ hoạ cho 6 khu vực của KGVH HCM; Phối hợp cùng khoa Giáo dục Đại cương xây dựng nội dung chuyên sâu, tổ chức các tiết học thực tế và hoạt động tham quan trải nghiệm cho sinh viên tại thư viện.</t>
  </si>
  <si>
    <t>Tổ chức lễ ra mắt câu lạc bộ Bạn đọc</t>
  </si>
  <si>
    <t>Tư vấn tuyển sinh tại tỉnh Vĩnh Long</t>
  </si>
  <si>
    <t xml:space="preserve">Bảng tổng hợp thi đua tháng </t>
  </si>
  <si>
    <t>Tham gia chương trình đồng hành cùng Sở GD tỉnh Vĩnh Long và các trường THPT trong công tác đào tạo nghề</t>
  </si>
  <si>
    <t xml:space="preserve">Câu lạc bộ tin học vẽ Thiết kế cơ khí trên máy tính. </t>
  </si>
  <si>
    <t>Cập nhật facebook giới thiệu hình ảnh khoa, trường.</t>
  </si>
  <si>
    <t>Bảo trì sửa chữa ở các xưởng thực hành Cơ khí</t>
  </si>
  <si>
    <t>Giải bóng đá truyền thống Cúp LTT</t>
  </si>
  <si>
    <t>Phối hợp thành Đoàn đăng cai tổ chức thi SV giỏi nghề Tiện tại xưởng Tiện 2</t>
  </si>
  <si>
    <t>Chủ trì câu lạc bộ tin học vẽ Thiết kế cơ khí trên máy tính. Câu lạc bộ Hàn</t>
  </si>
  <si>
    <t>Cập nhật facebook giới thiệu hình ảnh khoa, trường. Câu lạc bộ truyền thông Cơ khí</t>
  </si>
  <si>
    <t>Tổ chức Chung kết Giải bóng đá khoa Cơ khí</t>
  </si>
  <si>
    <t>Tham dự lễ tổng kết các trường THPT ở tỉnh Vĩnh Long và trao quà cho các HS giỏi, xuất sắc</t>
  </si>
  <si>
    <t>Quay video clip giới thiệu về khoa trường ngày 21/5/2026</t>
  </si>
  <si>
    <t>Đón đoàn THCS Chu Văn An tham quan trường</t>
  </si>
  <si>
    <t>Báo cáo Lãnh đạo Ban về tình hình đánh giá, xếp loại cán bộ hằng quý</t>
  </si>
  <si>
    <t xml:space="preserve">Tờ trình Ban Thường vụ Thành ủy về góp ý dự thảo Hướng dẫn đánh giá quý của Ban Tổ chức Trung ương </t>
  </si>
  <si>
    <t>Tờ trình Ban Thường vụ Thành ủy về mô hình tổ chức bộ máy thông suốt, hiệu lực</t>
  </si>
  <si>
    <t>Tờ trình Thường trực Thành ủy về  sơ kết thực hiện Nghị quyết số 28-NQ/TW (khóa XIII) về tiếp tục đổi mới phương thức lãnh đạo, cầm quyền của Đảng</t>
  </si>
  <si>
    <t>Thống kê khó khăn, để xuất, kiến nghị nâng cao hoạt động địa phương, đơn vị</t>
  </si>
  <si>
    <t>1</t>
  </si>
  <si>
    <t>2</t>
  </si>
  <si>
    <t>3</t>
  </si>
  <si>
    <t>4</t>
  </si>
  <si>
    <t>5</t>
  </si>
  <si>
    <t>6</t>
  </si>
  <si>
    <t>7</t>
  </si>
  <si>
    <t>8</t>
  </si>
  <si>
    <t>9</t>
  </si>
  <si>
    <t>Hỗ trợ tư vấn chuyên môn, lựa chọn nhà thầu trong công tác mua sắm thường xuyên vật tư thiết bị, cung cấp dịch vụ của nhà trường</t>
  </si>
  <si>
    <t>Bảo trì máy móc tại các xưởng xây dựng</t>
  </si>
  <si>
    <t>Triển khai dự án kích cầu (Giai đoạn Lập dự án)</t>
  </si>
  <si>
    <t>Triển khai thiết kế các văn phòng đơn vị (Hoàn thành thiết kế điển hình)</t>
  </si>
  <si>
    <r>
      <t xml:space="preserve">Minh chứng
</t>
    </r>
    <r>
      <rPr>
        <sz val="12"/>
        <rFont val="Times New Roman"/>
        <family val="1"/>
      </rPr>
      <t>(Số ký hiệu văn bản)</t>
    </r>
  </si>
  <si>
    <r>
      <rPr>
        <b/>
        <sz val="13"/>
        <rFont val="Times New Roman"/>
        <family val="1"/>
      </rPr>
      <t>Tổ chức các hoạt động, chuyên đề:</t>
    </r>
    <r>
      <rPr>
        <sz val="13"/>
        <rFont val="Times New Roman"/>
        <family val="1"/>
      </rPr>
      <t xml:space="preserve">
- Tổ chức chuyên đề "Nâng cao hiệu quả sử dụng thiết bị cầm tay gắn với an toàn khi làm việc"
- Tổ chức chương trình Workshop "Sống tích cực cho sinh viên
- Tổ chức hướng dẫn kỹ năng lái xe gắn máy an toàn cho sinh viên
- Tổ chức họp phụ huynh sinh viên khối trung cấp T4 học kỳ 2 năm học 2025 - 2026</t>
    </r>
  </si>
  <si>
    <r>
      <rPr>
        <b/>
        <sz val="13"/>
        <rFont val="Times New Roman"/>
        <family val="1"/>
      </rPr>
      <t>Công tác sinh viên:</t>
    </r>
    <r>
      <rPr>
        <sz val="13"/>
        <rFont val="Times New Roman"/>
        <family val="1"/>
      </rPr>
      <t xml:space="preserve">
- Tổ chức cho sinh viên tham quan Xí nghiệp Cơ khí Ô Tô An Lạc
- Thực hiện báo cáo công tác giáo dục kỹ năng mềm cho sinh viên tại Trường Cao đẳng Lý Tự Trọng TP. HCM</t>
    </r>
  </si>
  <si>
    <r>
      <t> </t>
    </r>
    <r>
      <rPr>
        <sz val="13"/>
        <rFont val="Calibri"/>
        <family val="2"/>
        <scheme val="minor"/>
      </rPr>
      <t>Công ty Cổ phần tư vấn giáo dục Bách Khoa tổ chức lớp học "Thấu hiểu nhân tâm" HT L</t>
    </r>
  </si>
  <si>
    <r>
      <t> </t>
    </r>
    <r>
      <rPr>
        <sz val="13"/>
        <rFont val="Calibri"/>
        <family val="2"/>
        <scheme val="minor"/>
      </rPr>
      <t>Lễ bế giảng lớp sơ cấp nghề bậc 1 cho Tổng công ty mạng lưới Viettel HT C</t>
    </r>
  </si>
  <si>
    <r>
      <rPr>
        <b/>
        <sz val="13"/>
        <rFont val="Times New Roman"/>
        <family val="1"/>
      </rPr>
      <t>Thực hiện hồ sơ đánh giá hiệu quả công việc quý 1 năm 2026</t>
    </r>
    <r>
      <rPr>
        <sz val="13"/>
        <rFont val="Times New Roman"/>
        <family val="1"/>
      </rPr>
      <t>:
- Thực hiện hồ sơ đánh giá hiệu quả quý
- Báo cáo Sở Nội vụ; Sở Tài chính về kết quả thực hiện đánh giá, phân loại hiệu quả quý 1/2026 đối với viên chức, người lao động thuộc Trường</t>
    </r>
  </si>
  <si>
    <t>Bài viết</t>
  </si>
  <si>
    <t>Bài viết mang tên "Xây dựng “thế trận lòng dân” đồng thời phát huy vai trò của các lực lượng nòng cốt trong bảo vệ nền tảng tư tưởng của đảng, đấu tranh phản bác các quan điểm sai trái, thù địch
Nộp cho đảng ủy phường ngày 23/04/2026</t>
  </si>
  <si>
    <t>Bài viết mang tên "Dưới ánh sáng tên người" 
Nộp cho đảng ủy phường ngày 01/06/2026</t>
  </si>
  <si>
    <t>Báo cáo tình hình cử CBQL, GV đi học tập bồi dưỡng tại nước ngoài</t>
  </si>
  <si>
    <t>Báo cáo kết quả đánh giá, xếp loại chất lượng theo Nghị quyết số 27/2025/NQ-HĐND từ quý 1 đến quý 4 để chi thu nhập tăng thêm</t>
  </si>
  <si>
    <r>
      <rPr>
        <sz val="12"/>
        <color rgb="FFFF0000"/>
        <rFont val="Times New Roman"/>
        <family val="1"/>
      </rPr>
      <t xml:space="preserve">     1. Báo cáo, tổng hợp nội dung liên quan đến việc tổ chức giảng dạy  kiến thức văn hóa theo yêu cầu của Sở GD&amp;ĐT (gửi bộ phận tổng hợp ngày 12/5/2026)</t>
    </r>
    <r>
      <rPr>
        <sz val="12"/>
        <rFont val="Times New Roman"/>
        <family val="1"/>
      </rPr>
      <t xml:space="preserve">
  </t>
    </r>
    <r>
      <rPr>
        <sz val="12"/>
        <color rgb="FF7030A0"/>
        <rFont val="Times New Roman"/>
        <family val="1"/>
      </rPr>
      <t xml:space="preserve">   2. Báo cáo về thực hiện đấu tranh, ngăn chặn, xử lý hành vi xâm phạm quyền sở hữu trí tuệ (Gửi bộ phận tổng hợp ngày 28/5/2026)</t>
    </r>
    <r>
      <rPr>
        <sz val="12"/>
        <rFont val="Times New Roman"/>
        <family val="1"/>
      </rPr>
      <t xml:space="preserve">
     3. Báo cáo về kết quả thực hiện công tác quy hoạch CBQL Phòng ĐBCL-NCKH (gửi bộ phận tổng hợp ngày 09/6/2026)
 </t>
    </r>
    <r>
      <rPr>
        <sz val="12"/>
        <color rgb="FFFF0000"/>
        <rFont val="Times New Roman"/>
        <family val="1"/>
      </rPr>
      <t xml:space="preserve">    4. Báo cáo giải trình các nội dung liên quan đến Thông báo Kết luận số 296/TB-SGD ngày 12/01/2026 của Giám đốc Sở GD&amp;ĐT.</t>
    </r>
  </si>
  <si>
    <t xml:space="preserve"> Xây dựng kế hoạch Về việc tổ chức Lễ tốt nghiệp cho sinh viên các khóa 2023, 2024 liên thông cao đẳng (mã khóa C2), 2022 trung cấp (mã khóa T4), 2023 trung cấp (mã khóa T3) và sinh viên các khóa cũ đã được xét tốt nghiệp</t>
  </si>
  <si>
    <t>Stt</t>
  </si>
  <si>
    <t>Đã gửi DM</t>
  </si>
  <si>
    <t>Tổng số nhiệm vụ đột xuất</t>
  </si>
  <si>
    <t>Tổng số NV thực hiện trong quý</t>
  </si>
  <si>
    <t>Thông báo việc triển khai công tác nâng cao nhận thức cộng đồng và quản lý rủi ro thiên tai dựa vào cộng đồng năm 2026 tại trường</t>
  </si>
  <si>
    <t>466/KH-LTT-TC ngày 13/6/2026
472/LTT-TC ngày 13/6/2026</t>
  </si>
  <si>
    <t>- Kế hoạch đánh giá, xếp loại chất lượng viên chức, người lao động năm học 2025-2026
- Báo cáo thực hiện khắc phục hạn chế, khuyết điểm của tập thể, cá nhân sau kiểm điểm, đánh giá, xếp loại chất lượng năm 2025</t>
  </si>
  <si>
    <t>Cùng với khoa bổ sung, góp ý báo cáo kết quả thực hiện nhiệm vụ tháng 3 của khoa Điện - Điện tử</t>
  </si>
  <si>
    <t>22/03/2026</t>
  </si>
  <si>
    <t>Cùng với khoa bổ sung, góp ý báo cáo kết quả thực hiện nhiệm vụ tháng 4 của khoa Điện - Điện tử</t>
  </si>
  <si>
    <t>22/04/2026</t>
  </si>
  <si>
    <t>Cùng với khoa bổ sung, góp ý báo cáo kết quả thực hiện nhiệm vụ tháng 5 của khoa Điện - Điện tử</t>
  </si>
  <si>
    <t>23/05/2026</t>
  </si>
  <si>
    <t>Cùng với khoa thực hiện đánh giá, xếp loại cán bộ hằng tháng, quý.</t>
  </si>
  <si>
    <t>Cùng với Khoa liên hệ công ty, thực hiện thủ tục đưa sinh viên đi TNDN và TTTN</t>
  </si>
  <si>
    <t>Phối hợp với khoa thực hiện việc họp phụ huynh sinh viên các lớp khóa đào tạo Trung cấp (khối T4) HKII năm học 2025 - 2026</t>
  </si>
  <si>
    <t>Phối hợp với khoa thực hiện công tác quy hoạch cán bộ quản lý của Khoa Điện – Điện tử nhiệm kỳ 2026 - 2031</t>
  </si>
  <si>
    <t>Đột  xuất</t>
  </si>
  <si>
    <t>Phối hợp với khoa quản lý và tổng kết công tác  giảng dạy lớp sơ cấp nghề dành cho học viên Tổng công ty mạng lưới Viettel</t>
  </si>
  <si>
    <t>Phối hợp với khoa thực hiện việc tập huấn chuyên đề “Quy trình vận hành VCB, ACB, Relay LS; hướng dẫn vận hành và sửa chữa tủ điện trung thế và hạ thế của LS"</t>
  </si>
  <si>
    <t>Phối hợp với khoa thực hiện tập huấn chuyên đề "An toàn điện và an toàn lao động" cho sinh viên khoá 23T4, 24T4, 24C1.</t>
  </si>
  <si>
    <t>Phối hợp với khoa thực hiện huấn chuyên đề “Ứng dụng Autocad thiết kế hệ thống điện”</t>
  </si>
  <si>
    <t>Cuộc họp các ngày:  10/03, 17/3, 27/3, 14/4,  13/05, 26/05, 27/5, 29/5, 03/06, 15/06</t>
  </si>
  <si>
    <t>Cuộc họp, thuyết minh trực tiếp</t>
  </si>
  <si>
    <t>Tính khối lượng sơ bộ GV khoa Điện - Điện tử năm học 2025-2026, cân đối khối lượng.</t>
  </si>
  <si>
    <t>Bảng tính khối lượng</t>
  </si>
  <si>
    <t>thường xuyên</t>
  </si>
  <si>
    <t>file KLkhoaDDT2526 v4</t>
  </si>
  <si>
    <t>Trưởng khoa Giáo dục đại cương</t>
  </si>
  <si>
    <t>Phó Trưởng khoa Giáo dục đại cương</t>
  </si>
  <si>
    <t>Trưởng khoa Công nghệ thông tin</t>
  </si>
  <si>
    <t>Phó Trưởng khoa Công nghệ thông tin</t>
  </si>
  <si>
    <t>Phụ trách khoa Điện - Điện tử</t>
  </si>
  <si>
    <t>Phó Trưởng Khoa Điện - Điện tử</t>
  </si>
  <si>
    <t>Trưởng khoa Ngoại ngữ</t>
  </si>
  <si>
    <t>Trưởng khoa Thời trang - Du lịch</t>
  </si>
  <si>
    <t>Phó Trưởng khoa Thời trang - Du lịch</t>
  </si>
  <si>
    <t>Trưởng khoa Kinh tế</t>
  </si>
  <si>
    <t>Trưởng khoa Động lực</t>
  </si>
  <si>
    <t>Phó Trưởng khoa Động lực</t>
  </si>
  <si>
    <t>Trưởng khoa Cơ khí</t>
  </si>
  <si>
    <t>Trưởng khoa Xây dựng - Nhiệt lạnh</t>
  </si>
  <si>
    <t>Trưởng phòng Kế hoạch - Tài chính</t>
  </si>
  <si>
    <t>Trưởng phòng Công tác sinh viên - Thư viện - Y tế</t>
  </si>
  <si>
    <t>Phó Trưởng phòng Công tác sinh viên - Thư viện - Y tế</t>
  </si>
  <si>
    <t>Trưởng phòng Cơ sở vật chất - Dịch vụ</t>
  </si>
  <si>
    <t>Phó Trưởng phòng Cơ sở vật chất - Dịch vụ</t>
  </si>
  <si>
    <t>Trưởng phòng Đảm bảo chất lượng - NCKH</t>
  </si>
  <si>
    <t>Phó Trưởng phòng Đảm bảo chất lượng - NCKH</t>
  </si>
  <si>
    <t>Trưởng phòng Tuyển sinh Đào tạo - HTQT</t>
  </si>
  <si>
    <t>Phó Trưởng phòng Tuyển sinh Đào tạo - HTQT</t>
  </si>
  <si>
    <t>Trưởng phòng Tổ chức - Hành chính</t>
  </si>
  <si>
    <t>Phó Trưởng phòng Tổ chức - Hành chính</t>
  </si>
  <si>
    <t>GĐ trung tâm Đào tạo - QHDN - VTTB</t>
  </si>
  <si>
    <t>PGĐ trung tâm Đào tạo - QHDN - VTTB</t>
  </si>
  <si>
    <t>Báo cáo tháng. Doanh nghiệp tiếp nhận 35 sinh viên ngành Quản trị Nhà hàng Khách sạn</t>
  </si>
  <si>
    <t>35 sinh viên được tiếp nhận</t>
  </si>
  <si>
    <t>Báo cáo tháng. Doanh nghiệp tiếp nhận 35 sinh viên ngành Quản trị DL Mice và Lữ hành</t>
  </si>
  <si>
    <t>Báo cáo tháng. Doanh nghiệp tiếp nhận 15 sinh viên ngành Kỹ thuật làm bánh</t>
  </si>
  <si>
    <t>15 sinh viên được tiếp nhận</t>
  </si>
  <si>
    <t>Báo cáo tháng. Doanh nghiệp tiếp nhận 25 sinh viên ngành Quản trị Nhà hàng Khách sạn</t>
  </si>
  <si>
    <t>25 sinh viên được tiếp nhận</t>
  </si>
  <si>
    <t>Báo cáo tháng. Doanh nghiệp tiếp nhận 30 sinh viên ngành Kỹ thuật làm bánh</t>
  </si>
  <si>
    <t>30 sinh viên được tiếp nhận</t>
  </si>
  <si>
    <t>Theo tờ trình ký ngày 07/05/2027
Doanh nghiệp tài trợ gia vị, nguyên vật liệu. GV tổ chức và vận dộng giải thưởng cho sinh viên.</t>
  </si>
  <si>
    <t>Tờ trình của khoa đã được duyệt</t>
  </si>
  <si>
    <t>Theo tờ trình ký ngày 15/05/2026
Trao 5 suất học bổng cho 5 sinh viên có hoàn cảnh khó khăn với tổng giá trị 10 triệu đồng</t>
  </si>
  <si>
    <r>
      <rPr>
        <sz val="12"/>
        <color rgb="FFFF0000"/>
        <rFont val="Times New Roman"/>
        <family val="1"/>
      </rPr>
      <t>Phối hợp với Khoa trong việc</t>
    </r>
    <r>
      <rPr>
        <sz val="12"/>
        <rFont val="Times New Roman"/>
        <family val="1"/>
      </rPr>
      <t xml:space="preserve"> quan hệ với các doanh nghiệp liên kết đào tạo kép, song hành, hỗ trợ thiết bị đào tạo, hỗ trợ học bổng SV, nhận sinh viện thực tập, nhận sinh viên làm việc sau khi ra trường.</t>
    </r>
  </si>
  <si>
    <r>
      <rPr>
        <sz val="12"/>
        <color rgb="FFFF0000"/>
        <rFont val="Times New Roman"/>
        <family val="1"/>
      </rPr>
      <t>Phối hợp với Khoa</t>
    </r>
    <r>
      <rPr>
        <sz val="12"/>
        <rFont val="Times New Roman"/>
        <family val="1"/>
      </rPr>
      <t xml:space="preserve"> tiếp đoàn CB-GV, Học sinh Trường THPT An Thới và Học sinh Trường THPT Trần Văn Kiết, tỉnh Vĩnh Long,  Trường THCS Chu Văn An Tp.HCM đến trường tham quan và tham gia tư vấn tuyển sinh</t>
    </r>
  </si>
  <si>
    <t>Kế hoạch hàng tháng</t>
  </si>
  <si>
    <t xml:space="preserve">Thực hiện các báo cáo </t>
  </si>
  <si>
    <t>Quản lý phần mềm liên thông văn bản điện tử Thành phố</t>
  </si>
  <si>
    <t>Nhận và gửi văn đến đi</t>
  </si>
  <si>
    <t>Văn bản đến và văn bản đi</t>
  </si>
  <si>
    <t>Thực hiện tiếp nhận đăng ký lịch công tác tuần, theo dõi lịch công tác tuần</t>
  </si>
  <si>
    <t>Lịch công tác</t>
  </si>
  <si>
    <t>Thực hiện công tác lễ tân các sự kiện</t>
  </si>
  <si>
    <t>Thực hiện hồ sơ đi công tác của BGH</t>
  </si>
  <si>
    <t>Thực hiện công tác in, bảo quản và cấp phát phôi bằng tốt nghiệp, chứng chỉ, chứng nhận, ….</t>
  </si>
  <si>
    <t>Thực hiện công tác liên kết đào tạo với trường Đại học Công nghệ kỹ thuật TP.HCM</t>
  </si>
  <si>
    <t>Thực hiện kế hoạch tháng 4, 5, 6 của Trường (Thư ký họp giao ban và họp trưởng đơn vị)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</si>
</sst>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quot;)&quot;"/>
    <numFmt numFmtId="165" formatCode="0_);\(0\)"/>
  </numFmts>
  <fonts count="29" x14ac:knownFonts="1">
    <font>
      <sz val="11"/>
      <color theme="1"/>
      <name val="Calibri"/>
      <scheme val="minor"/>
    </font>
    <font>
      <sz val="11"/>
      <color theme="1"/>
      <name val="Calibri"/>
      <family val="2"/>
      <scheme val="minor"/>
    </font>
    <font>
      <sz val="11"/>
      <color theme="1"/>
      <name val="Calibri"/>
      <family val="2"/>
      <scheme val="minor"/>
    </font>
    <font>
      <sz val="12"/>
      <color rgb="FF000000"/>
      <name val="Times New Roman"/>
      <family val="1"/>
    </font>
    <font>
      <sz val="12"/>
      <color theme="1"/>
      <name val="Times New Roman"/>
      <family val="1"/>
    </font>
    <font>
      <b/>
      <sz val="13"/>
      <name val="Times New Roman"/>
      <family val="1"/>
    </font>
    <font>
      <sz val="12"/>
      <name val="Times New Roman"/>
      <family val="1"/>
    </font>
    <font>
      <b/>
      <sz val="12"/>
      <name val="Times New Roman"/>
      <family val="1"/>
    </font>
    <font>
      <sz val="13"/>
      <color theme="1"/>
      <name val="Times New Roman"/>
      <family val="1"/>
    </font>
    <font>
      <b/>
      <i/>
      <sz val="13"/>
      <color rgb="FF000000"/>
      <name val="Times New Roman"/>
      <family val="1"/>
    </font>
    <font>
      <sz val="12"/>
      <color rgb="FFFF0000"/>
      <name val="Times New Roman"/>
      <family val="1"/>
    </font>
    <font>
      <sz val="14"/>
      <color theme="1"/>
      <name val="Times New Roman"/>
      <family val="1"/>
    </font>
    <font>
      <u/>
      <sz val="11"/>
      <color theme="10"/>
      <name val="Calibri"/>
      <family val="2"/>
      <scheme val="minor"/>
    </font>
    <font>
      <b/>
      <i/>
      <sz val="12"/>
      <name val="Times New Roman"/>
      <family val="1"/>
    </font>
    <font>
      <sz val="8"/>
      <name val="Calibri"/>
      <family val="2"/>
      <scheme val="minor"/>
    </font>
    <font>
      <sz val="9"/>
      <name val="Times New Roman"/>
      <family val="1"/>
    </font>
    <font>
      <sz val="13"/>
      <name val="Times New Roman"/>
      <family val="1"/>
    </font>
    <font>
      <sz val="13"/>
      <name val="Times New Roman"/>
      <family val="1"/>
      <charset val="163"/>
    </font>
    <font>
      <sz val="8"/>
      <name val="Calibri"/>
      <family val="2"/>
      <scheme val="minor"/>
    </font>
    <font>
      <b/>
      <sz val="14"/>
      <name val="Times New Roman"/>
      <family val="1"/>
    </font>
    <font>
      <b/>
      <sz val="16"/>
      <name val="Times New Roman"/>
      <family val="1"/>
    </font>
    <font>
      <i/>
      <sz val="13"/>
      <name val="Times New Roman"/>
      <family val="1"/>
    </font>
    <font>
      <u/>
      <sz val="11"/>
      <name val="Times New Roman"/>
      <family val="1"/>
    </font>
    <font>
      <u/>
      <sz val="7"/>
      <name val="Times New Roman"/>
      <family val="1"/>
    </font>
    <font>
      <b/>
      <i/>
      <sz val="13"/>
      <name val="Times New Roman"/>
      <family val="1"/>
    </font>
    <font>
      <u/>
      <sz val="11"/>
      <name val="Calibri"/>
      <family val="2"/>
      <scheme val="minor"/>
    </font>
    <font>
      <sz val="13"/>
      <name val="Calibri"/>
      <family val="2"/>
      <scheme val="minor"/>
    </font>
    <font>
      <sz val="12"/>
      <color rgb="FF7030A0"/>
      <name val="Times New Roman"/>
      <family val="1"/>
    </font>
    <font>
      <sz val="14"/>
      <name val="Times New Roman"/>
      <family val="1"/>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00"/>
        <bgColor indexed="64"/>
      </patternFill>
    </fill>
    <fill>
      <patternFill patternType="solid">
        <fgColor theme="6"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7">
    <xf numFmtId="0" fontId="0" fillId="0" borderId="0"/>
    <xf numFmtId="0" fontId="2" fillId="0" borderId="0"/>
    <xf numFmtId="0" fontId="1" fillId="0" borderId="0"/>
    <xf numFmtId="0" fontId="12" fillId="0" borderId="0" applyNumberFormat="0" applyFill="0" applyBorder="0" applyAlignment="0" applyProtection="0"/>
    <xf numFmtId="0" fontId="1" fillId="0" borderId="0"/>
    <xf numFmtId="0" fontId="1" fillId="0" borderId="0"/>
    <xf numFmtId="0" fontId="1" fillId="0" borderId="0"/>
  </cellStyleXfs>
  <cellXfs count="160">
    <xf numFmtId="0" fontId="0" fillId="0" borderId="0" xfId="0"/>
    <xf numFmtId="0" fontId="4" fillId="0" borderId="0" xfId="2" applyFont="1"/>
    <xf numFmtId="0" fontId="4" fillId="0" borderId="1" xfId="2" applyFont="1" applyBorder="1" applyAlignment="1" applyProtection="1">
      <alignment horizontal="center" vertical="center" wrapText="1"/>
      <protection locked="0"/>
    </xf>
    <xf numFmtId="0" fontId="3" fillId="2" borderId="1" xfId="2" applyFont="1" applyFill="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5" fillId="3" borderId="1" xfId="0" applyFont="1" applyFill="1" applyBorder="1" applyAlignment="1">
      <alignment horizontal="center" vertical="center" wrapText="1"/>
    </xf>
    <xf numFmtId="0" fontId="6" fillId="3" borderId="1" xfId="2" applyFont="1" applyFill="1" applyBorder="1" applyAlignment="1" applyProtection="1">
      <alignment horizontal="center" vertical="center" wrapText="1"/>
      <protection locked="0"/>
    </xf>
    <xf numFmtId="0" fontId="6" fillId="3" borderId="1" xfId="2" applyFont="1" applyFill="1" applyBorder="1" applyAlignment="1" applyProtection="1">
      <alignment horizontal="justify" vertical="center" wrapText="1"/>
      <protection locked="0"/>
    </xf>
    <xf numFmtId="14" fontId="6" fillId="3" borderId="1" xfId="2" applyNumberFormat="1" applyFont="1" applyFill="1" applyBorder="1" applyAlignment="1" applyProtection="1">
      <alignment horizontal="center" vertical="center" wrapText="1"/>
      <protection locked="0"/>
    </xf>
    <xf numFmtId="9" fontId="6" fillId="3" borderId="1" xfId="2" applyNumberFormat="1" applyFont="1" applyFill="1" applyBorder="1" applyAlignment="1" applyProtection="1">
      <alignment horizontal="center" vertical="center"/>
      <protection locked="0"/>
    </xf>
    <xf numFmtId="0" fontId="7" fillId="3" borderId="1" xfId="2" applyFont="1" applyFill="1" applyBorder="1" applyAlignment="1">
      <alignment horizontal="center" vertical="center" wrapText="1"/>
    </xf>
    <xf numFmtId="0" fontId="6" fillId="3" borderId="1" xfId="2" applyFont="1" applyFill="1" applyBorder="1"/>
    <xf numFmtId="0" fontId="6" fillId="3" borderId="0" xfId="2" applyFont="1" applyFill="1"/>
    <xf numFmtId="14" fontId="6" fillId="3" borderId="1" xfId="2" quotePrefix="1" applyNumberFormat="1" applyFont="1" applyFill="1" applyBorder="1" applyAlignment="1" applyProtection="1">
      <alignment horizontal="center" vertical="center" wrapText="1"/>
      <protection locked="0"/>
    </xf>
    <xf numFmtId="0" fontId="6" fillId="3" borderId="1" xfId="2" applyFont="1" applyFill="1" applyBorder="1" applyAlignment="1">
      <alignment vertical="center" wrapText="1"/>
    </xf>
    <xf numFmtId="0" fontId="6" fillId="3" borderId="1" xfId="2" applyFont="1" applyFill="1" applyBorder="1" applyAlignment="1" applyProtection="1">
      <alignment horizontal="center" vertical="center"/>
      <protection locked="0"/>
    </xf>
    <xf numFmtId="0" fontId="7" fillId="3" borderId="1" xfId="2" applyFont="1" applyFill="1" applyBorder="1" applyAlignment="1">
      <alignment horizontal="center" vertical="center"/>
    </xf>
    <xf numFmtId="0" fontId="15" fillId="3" borderId="1" xfId="2" applyFont="1" applyFill="1" applyBorder="1" applyAlignment="1" applyProtection="1">
      <alignment horizontal="center" vertical="center" wrapText="1"/>
      <protection locked="0"/>
    </xf>
    <xf numFmtId="0" fontId="16" fillId="3" borderId="1" xfId="2" applyFont="1" applyFill="1" applyBorder="1" applyAlignment="1" applyProtection="1">
      <alignment horizontal="center" vertical="center" wrapText="1"/>
      <protection locked="0"/>
    </xf>
    <xf numFmtId="17" fontId="6" fillId="3" borderId="1" xfId="2" quotePrefix="1" applyNumberFormat="1" applyFont="1" applyFill="1" applyBorder="1" applyAlignment="1" applyProtection="1">
      <alignment horizontal="center" vertical="center" wrapText="1"/>
      <protection locked="0"/>
    </xf>
    <xf numFmtId="0" fontId="16" fillId="3" borderId="1" xfId="2" applyFont="1" applyFill="1" applyBorder="1" applyAlignment="1">
      <alignment horizontal="center" vertical="center" wrapText="1"/>
    </xf>
    <xf numFmtId="14" fontId="16" fillId="3" borderId="1" xfId="2" applyNumberFormat="1" applyFont="1" applyFill="1" applyBorder="1" applyAlignment="1">
      <alignment horizontal="center" vertical="center"/>
    </xf>
    <xf numFmtId="14" fontId="16" fillId="3" borderId="1" xfId="2" applyNumberFormat="1" applyFont="1" applyFill="1" applyBorder="1" applyAlignment="1">
      <alignment horizontal="center" vertical="center" wrapText="1"/>
    </xf>
    <xf numFmtId="165" fontId="16" fillId="3" borderId="1" xfId="2" applyNumberFormat="1" applyFont="1" applyFill="1" applyBorder="1" applyAlignment="1">
      <alignment horizontal="center" vertical="center" wrapText="1"/>
    </xf>
    <xf numFmtId="0" fontId="6" fillId="3" borderId="1" xfId="2" applyFont="1" applyFill="1" applyBorder="1" applyAlignment="1">
      <alignment vertical="center"/>
    </xf>
    <xf numFmtId="0" fontId="7" fillId="3" borderId="0" xfId="2" applyFont="1" applyFill="1" applyAlignment="1">
      <alignment vertical="center"/>
    </xf>
    <xf numFmtId="0" fontId="6" fillId="3" borderId="0" xfId="2" applyFont="1" applyFill="1" applyAlignment="1">
      <alignment horizontal="center" vertical="center"/>
    </xf>
    <xf numFmtId="0" fontId="19" fillId="3" borderId="0" xfId="2" applyFont="1" applyFill="1" applyAlignment="1">
      <alignment horizontal="centerContinuous" vertical="justify" wrapText="1"/>
    </xf>
    <xf numFmtId="0" fontId="20" fillId="3" borderId="0" xfId="2" applyFont="1" applyFill="1" applyAlignment="1">
      <alignment horizontal="centerContinuous" vertical="justify"/>
    </xf>
    <xf numFmtId="0" fontId="6" fillId="3" borderId="0" xfId="2" applyFont="1" applyFill="1" applyAlignment="1">
      <alignment horizontal="centerContinuous" vertical="justify"/>
    </xf>
    <xf numFmtId="0" fontId="21" fillId="3" borderId="0" xfId="2" applyFont="1" applyFill="1" applyAlignment="1">
      <alignment horizontal="centerContinuous" vertical="justify" wrapText="1"/>
    </xf>
    <xf numFmtId="0" fontId="7" fillId="3" borderId="1" xfId="2" applyFont="1" applyFill="1" applyBorder="1" applyAlignment="1" applyProtection="1">
      <alignment vertical="center" wrapText="1"/>
      <protection locked="0"/>
    </xf>
    <xf numFmtId="0" fontId="7" fillId="3" borderId="1" xfId="2" applyFont="1" applyFill="1" applyBorder="1" applyAlignment="1" applyProtection="1">
      <alignment horizontal="center" vertical="center" wrapText="1"/>
      <protection locked="0"/>
    </xf>
    <xf numFmtId="0" fontId="7" fillId="3" borderId="1" xfId="2" applyFont="1" applyFill="1" applyBorder="1" applyAlignment="1" applyProtection="1">
      <alignment horizontal="center" vertical="center"/>
      <protection locked="0"/>
    </xf>
    <xf numFmtId="164" fontId="6" fillId="3" borderId="1" xfId="2" applyNumberFormat="1" applyFont="1" applyFill="1" applyBorder="1" applyAlignment="1" applyProtection="1">
      <alignment horizontal="center" vertical="center" wrapText="1"/>
      <protection locked="0"/>
    </xf>
    <xf numFmtId="164" fontId="6" fillId="3" borderId="1" xfId="2" applyNumberFormat="1" applyFont="1" applyFill="1" applyBorder="1" applyAlignment="1">
      <alignment horizontal="center" vertical="center" wrapText="1"/>
    </xf>
    <xf numFmtId="0" fontId="22" fillId="3" borderId="1" xfId="3" applyFont="1" applyFill="1" applyBorder="1" applyAlignment="1" applyProtection="1">
      <alignment horizontal="center" vertical="center" wrapText="1"/>
      <protection locked="0"/>
    </xf>
    <xf numFmtId="0" fontId="23" fillId="3" borderId="1" xfId="3" applyFont="1" applyFill="1" applyBorder="1" applyAlignment="1" applyProtection="1">
      <alignment horizontal="center" vertical="center" wrapText="1"/>
      <protection locked="0"/>
    </xf>
    <xf numFmtId="14" fontId="6" fillId="3" borderId="1" xfId="2" applyNumberFormat="1" applyFont="1" applyFill="1" applyBorder="1" applyAlignment="1" applyProtection="1">
      <alignment horizontal="center" vertical="center"/>
      <protection locked="0"/>
    </xf>
    <xf numFmtId="0" fontId="6" fillId="3" borderId="1" xfId="2" quotePrefix="1" applyFont="1" applyFill="1" applyBorder="1" applyAlignment="1" applyProtection="1">
      <alignment horizontal="center" vertical="center" wrapText="1"/>
      <protection locked="0"/>
    </xf>
    <xf numFmtId="0" fontId="6" fillId="3" borderId="1" xfId="2" quotePrefix="1" applyFont="1" applyFill="1" applyBorder="1" applyAlignment="1" applyProtection="1">
      <alignment horizontal="center" vertical="center"/>
      <protection locked="0"/>
    </xf>
    <xf numFmtId="0" fontId="25" fillId="3" borderId="1" xfId="3" applyFont="1" applyFill="1" applyBorder="1" applyAlignment="1" applyProtection="1">
      <alignment horizontal="center" vertical="center" wrapText="1"/>
      <protection locked="0"/>
    </xf>
    <xf numFmtId="0" fontId="6" fillId="3" borderId="1" xfId="2" applyFont="1" applyFill="1" applyBorder="1" applyAlignment="1" applyProtection="1">
      <alignment horizontal="left" vertical="center" wrapText="1"/>
      <protection locked="0"/>
    </xf>
    <xf numFmtId="0" fontId="16" fillId="3" borderId="1" xfId="2" quotePrefix="1" applyFont="1" applyFill="1" applyBorder="1" applyAlignment="1" applyProtection="1">
      <alignment horizontal="center" vertical="center" wrapText="1"/>
      <protection locked="0"/>
    </xf>
    <xf numFmtId="0" fontId="6" fillId="3" borderId="1" xfId="2" applyFont="1" applyFill="1" applyBorder="1" applyAlignment="1">
      <alignment horizontal="center" vertical="center" wrapText="1"/>
    </xf>
    <xf numFmtId="14" fontId="6" fillId="3" borderId="1" xfId="2" applyNumberFormat="1" applyFont="1" applyFill="1" applyBorder="1" applyAlignment="1">
      <alignment horizontal="center" vertical="center"/>
    </xf>
    <xf numFmtId="0" fontId="6" fillId="3" borderId="1" xfId="2" applyFont="1" applyFill="1" applyBorder="1" applyAlignment="1">
      <alignment wrapText="1"/>
    </xf>
    <xf numFmtId="0" fontId="6" fillId="3" borderId="1" xfId="2" applyFont="1" applyFill="1" applyBorder="1" applyAlignment="1">
      <alignment horizontal="center" vertical="center"/>
    </xf>
    <xf numFmtId="0" fontId="6" fillId="3" borderId="1" xfId="5" applyFont="1" applyFill="1" applyBorder="1" applyAlignment="1" applyProtection="1">
      <alignment horizontal="center" vertical="center" wrapText="1"/>
      <protection locked="0"/>
    </xf>
    <xf numFmtId="14" fontId="6" fillId="3" borderId="1" xfId="5" applyNumberFormat="1" applyFont="1" applyFill="1" applyBorder="1" applyAlignment="1" applyProtection="1">
      <alignment horizontal="center" vertical="center" wrapText="1"/>
      <protection locked="0"/>
    </xf>
    <xf numFmtId="9" fontId="6" fillId="3" borderId="1" xfId="5" applyNumberFormat="1" applyFont="1" applyFill="1" applyBorder="1" applyAlignment="1" applyProtection="1">
      <alignment horizontal="center" vertical="center"/>
      <protection locked="0"/>
    </xf>
    <xf numFmtId="0" fontId="7" fillId="3" borderId="1" xfId="5" applyFont="1" applyFill="1" applyBorder="1" applyAlignment="1">
      <alignment horizontal="center" vertical="center" wrapText="1"/>
    </xf>
    <xf numFmtId="164" fontId="6" fillId="3" borderId="1" xfId="2" quotePrefix="1" applyNumberFormat="1" applyFont="1" applyFill="1" applyBorder="1" applyAlignment="1" applyProtection="1">
      <alignment horizontal="center" vertical="center" wrapText="1"/>
      <protection locked="0"/>
    </xf>
    <xf numFmtId="0" fontId="6" fillId="3" borderId="1" xfId="2" quotePrefix="1" applyFont="1" applyFill="1" applyBorder="1" applyAlignment="1" applyProtection="1">
      <alignment horizontal="left" vertical="center" wrapText="1"/>
      <protection locked="0"/>
    </xf>
    <xf numFmtId="0" fontId="16" fillId="3" borderId="1" xfId="0" applyFont="1" applyFill="1" applyBorder="1" applyAlignment="1">
      <alignment horizontal="center" vertical="center" wrapText="1"/>
    </xf>
    <xf numFmtId="9" fontId="6" fillId="3" borderId="1" xfId="2" applyNumberFormat="1" applyFont="1" applyFill="1" applyBorder="1" applyAlignment="1">
      <alignment horizontal="center" vertical="center"/>
    </xf>
    <xf numFmtId="0" fontId="6" fillId="3" borderId="1" xfId="0" applyFont="1" applyFill="1" applyBorder="1" applyAlignment="1">
      <alignment horizontal="center" vertical="center" wrapText="1"/>
    </xf>
    <xf numFmtId="9" fontId="6" fillId="3" borderId="1" xfId="0" applyNumberFormat="1" applyFont="1" applyFill="1" applyBorder="1" applyAlignment="1">
      <alignment horizontal="center" vertical="center" wrapText="1"/>
    </xf>
    <xf numFmtId="0" fontId="6" fillId="5" borderId="1" xfId="2" applyFont="1" applyFill="1" applyBorder="1" applyProtection="1">
      <protection locked="0"/>
    </xf>
    <xf numFmtId="0" fontId="24" fillId="5" borderId="1" xfId="0" applyFont="1" applyFill="1" applyBorder="1" applyAlignment="1" applyProtection="1">
      <alignment vertical="center"/>
      <protection locked="0"/>
    </xf>
    <xf numFmtId="0" fontId="13" fillId="5" borderId="1" xfId="0" applyFont="1" applyFill="1" applyBorder="1" applyAlignment="1" applyProtection="1">
      <alignment horizontal="center" vertical="center"/>
      <protection locked="0"/>
    </xf>
    <xf numFmtId="0" fontId="6" fillId="5" borderId="1" xfId="2" applyFont="1" applyFill="1" applyBorder="1" applyAlignment="1" applyProtection="1">
      <alignment horizontal="center" vertical="center"/>
      <protection locked="0"/>
    </xf>
    <xf numFmtId="0" fontId="6" fillId="5" borderId="1" xfId="2" applyFont="1" applyFill="1" applyBorder="1"/>
    <xf numFmtId="0" fontId="6" fillId="5" borderId="1" xfId="2" applyFont="1" applyFill="1" applyBorder="1" applyAlignment="1">
      <alignment horizontal="center" vertical="center"/>
    </xf>
    <xf numFmtId="0" fontId="6" fillId="5" borderId="0" xfId="2" applyFont="1" applyFill="1"/>
    <xf numFmtId="0" fontId="7" fillId="5" borderId="1" xfId="2" applyFont="1" applyFill="1" applyBorder="1" applyAlignment="1">
      <alignment horizontal="center" vertical="center"/>
    </xf>
    <xf numFmtId="0" fontId="6" fillId="5" borderId="1" xfId="2" applyFont="1" applyFill="1" applyBorder="1" applyAlignment="1" applyProtection="1">
      <alignment horizontal="center" vertical="center" wrapText="1"/>
      <protection locked="0"/>
    </xf>
    <xf numFmtId="0" fontId="16" fillId="5" borderId="1" xfId="2" applyFont="1" applyFill="1" applyBorder="1" applyProtection="1">
      <protection locked="0"/>
    </xf>
    <xf numFmtId="0" fontId="16" fillId="5" borderId="1" xfId="2" applyFont="1" applyFill="1" applyBorder="1" applyAlignment="1" applyProtection="1">
      <alignment horizontal="center" vertical="center"/>
      <protection locked="0"/>
    </xf>
    <xf numFmtId="0" fontId="16" fillId="5" borderId="1" xfId="2" applyFont="1" applyFill="1" applyBorder="1"/>
    <xf numFmtId="0" fontId="5" fillId="5" borderId="1" xfId="2" applyFont="1" applyFill="1" applyBorder="1" applyAlignment="1">
      <alignment horizontal="center" vertical="center"/>
    </xf>
    <xf numFmtId="0" fontId="6" fillId="5" borderId="1" xfId="2" applyFont="1" applyFill="1" applyBorder="1" applyAlignment="1">
      <alignment vertical="center" wrapText="1"/>
    </xf>
    <xf numFmtId="0" fontId="16" fillId="5" borderId="1" xfId="2" applyFont="1" applyFill="1" applyBorder="1" applyAlignment="1" applyProtection="1">
      <alignment horizontal="center" vertical="center" wrapText="1"/>
      <protection locked="0"/>
    </xf>
    <xf numFmtId="9" fontId="6" fillId="5" borderId="1" xfId="2" applyNumberFormat="1" applyFont="1" applyFill="1" applyBorder="1" applyAlignment="1" applyProtection="1">
      <alignment horizontal="center" vertical="center"/>
      <protection locked="0"/>
    </xf>
    <xf numFmtId="0" fontId="7" fillId="5" borderId="1" xfId="2" applyFont="1" applyFill="1" applyBorder="1" applyAlignment="1">
      <alignment horizontal="center" vertical="center" wrapText="1"/>
    </xf>
    <xf numFmtId="0" fontId="16" fillId="5" borderId="3" xfId="2" applyFont="1" applyFill="1" applyBorder="1" applyProtection="1">
      <protection locked="0"/>
    </xf>
    <xf numFmtId="0" fontId="25" fillId="3" borderId="1" xfId="3" applyFont="1" applyFill="1" applyBorder="1"/>
    <xf numFmtId="0" fontId="6" fillId="4" borderId="1" xfId="2" applyFont="1" applyFill="1" applyBorder="1" applyAlignment="1">
      <alignment horizontal="left" vertical="center"/>
    </xf>
    <xf numFmtId="0" fontId="6" fillId="4" borderId="1" xfId="2" applyFont="1" applyFill="1" applyBorder="1" applyAlignment="1">
      <alignment vertical="center"/>
    </xf>
    <xf numFmtId="0" fontId="6" fillId="0" borderId="0" xfId="2" applyFont="1" applyAlignment="1">
      <alignment vertical="center"/>
    </xf>
    <xf numFmtId="0" fontId="20" fillId="0" borderId="0" xfId="2" applyFont="1" applyAlignment="1">
      <alignment horizontal="centerContinuous" vertical="center"/>
    </xf>
    <xf numFmtId="0" fontId="7" fillId="0" borderId="1" xfId="2" applyFont="1" applyBorder="1" applyAlignment="1" applyProtection="1">
      <alignment horizontal="center" vertical="center" wrapText="1"/>
      <protection locked="0"/>
    </xf>
    <xf numFmtId="164" fontId="6" fillId="0" borderId="1" xfId="2" applyNumberFormat="1" applyFont="1" applyBorder="1" applyAlignment="1" applyProtection="1">
      <alignment horizontal="center" vertical="center" wrapText="1"/>
      <protection locked="0"/>
    </xf>
    <xf numFmtId="0" fontId="16" fillId="0" borderId="1" xfId="2" applyFont="1" applyBorder="1" applyAlignment="1" applyProtection="1">
      <alignment horizontal="justify" vertical="center" wrapText="1"/>
      <protection locked="0"/>
    </xf>
    <xf numFmtId="0" fontId="16" fillId="0" borderId="1" xfId="2" quotePrefix="1" applyFont="1" applyBorder="1" applyAlignment="1" applyProtection="1">
      <alignment horizontal="justify" vertical="center" wrapText="1"/>
      <protection locked="0"/>
    </xf>
    <xf numFmtId="0" fontId="16" fillId="0" borderId="1" xfId="2" applyFont="1" applyBorder="1" applyAlignment="1">
      <alignment vertical="center" wrapText="1"/>
    </xf>
    <xf numFmtId="0" fontId="16" fillId="0" borderId="1" xfId="0" applyFont="1" applyBorder="1" applyAlignment="1">
      <alignment vertical="center" wrapText="1"/>
    </xf>
    <xf numFmtId="0" fontId="26" fillId="0" borderId="1" xfId="0" applyFont="1" applyBorder="1" applyAlignment="1">
      <alignment vertical="center" wrapText="1"/>
    </xf>
    <xf numFmtId="0" fontId="16" fillId="0" borderId="1" xfId="2" applyFont="1" applyBorder="1" applyAlignment="1" applyProtection="1">
      <alignment vertical="center" wrapText="1"/>
      <protection locked="0"/>
    </xf>
    <xf numFmtId="0" fontId="16" fillId="0" borderId="1" xfId="2" applyFont="1" applyBorder="1" applyAlignment="1" applyProtection="1">
      <alignment horizontal="justify" vertical="center"/>
      <protection locked="0"/>
    </xf>
    <xf numFmtId="0" fontId="16" fillId="0" borderId="1" xfId="2" quotePrefix="1" applyFont="1" applyBorder="1" applyAlignment="1">
      <alignment horizontal="left" vertical="center" wrapText="1"/>
    </xf>
    <xf numFmtId="0" fontId="16" fillId="0" borderId="1" xfId="0" quotePrefix="1" applyFont="1" applyBorder="1" applyAlignment="1">
      <alignment horizontal="justify" vertical="center" wrapText="1"/>
    </xf>
    <xf numFmtId="0" fontId="16" fillId="0" borderId="1" xfId="2" applyFont="1" applyBorder="1" applyAlignment="1">
      <alignment horizontal="left" vertical="center" wrapText="1"/>
    </xf>
    <xf numFmtId="0" fontId="16" fillId="0" borderId="1" xfId="2" applyFont="1" applyBorder="1" applyAlignment="1">
      <alignment horizontal="justify" vertical="center" wrapText="1" shrinkToFit="1"/>
    </xf>
    <xf numFmtId="0" fontId="16" fillId="0" borderId="1" xfId="2" applyFont="1" applyBorder="1" applyAlignment="1" applyProtection="1">
      <alignment horizontal="left" vertical="center" wrapText="1"/>
      <protection locked="0"/>
    </xf>
    <xf numFmtId="0" fontId="16" fillId="0" borderId="1" xfId="2" quotePrefix="1" applyFont="1" applyBorder="1" applyAlignment="1" applyProtection="1">
      <alignment vertical="center" wrapText="1"/>
      <protection locked="0"/>
    </xf>
    <xf numFmtId="0" fontId="16" fillId="0" borderId="1" xfId="0" applyFont="1" applyBorder="1" applyAlignment="1">
      <alignment horizontal="justify" vertical="center"/>
    </xf>
    <xf numFmtId="0" fontId="16" fillId="0" borderId="1" xfId="4" applyFont="1" applyBorder="1" applyAlignment="1">
      <alignment horizontal="left" vertical="center" wrapText="1"/>
    </xf>
    <xf numFmtId="0" fontId="16" fillId="0" borderId="1" xfId="0" applyFont="1" applyBorder="1" applyAlignment="1">
      <alignment horizontal="center" vertical="center"/>
    </xf>
    <xf numFmtId="0" fontId="16" fillId="0" borderId="1" xfId="6" applyFont="1" applyBorder="1" applyAlignment="1">
      <alignment horizontal="justify" vertical="center"/>
    </xf>
    <xf numFmtId="0" fontId="16" fillId="0" borderId="1" xfId="5" applyFont="1" applyBorder="1" applyAlignment="1" applyProtection="1">
      <alignment vertical="center" wrapText="1"/>
      <protection locked="0"/>
    </xf>
    <xf numFmtId="0" fontId="16" fillId="0" borderId="1" xfId="6" applyFont="1" applyBorder="1" applyAlignment="1">
      <alignment vertical="center" wrapText="1"/>
    </xf>
    <xf numFmtId="0" fontId="17" fillId="0" borderId="1" xfId="2" applyFont="1" applyBorder="1" applyAlignment="1">
      <alignment vertical="center" wrapText="1" shrinkToFit="1"/>
    </xf>
    <xf numFmtId="0" fontId="16" fillId="0" borderId="1" xfId="0" applyFont="1" applyBorder="1" applyAlignment="1">
      <alignment horizontal="left" vertical="center"/>
    </xf>
    <xf numFmtId="0" fontId="16" fillId="0" borderId="1" xfId="2" applyFont="1" applyBorder="1" applyAlignment="1">
      <alignment horizontal="justify" vertical="center"/>
    </xf>
    <xf numFmtId="0" fontId="16" fillId="0" borderId="1" xfId="0" applyFont="1" applyBorder="1" applyAlignment="1" applyProtection="1">
      <alignment horizontal="left" vertical="center" wrapText="1"/>
      <protection locked="0"/>
    </xf>
    <xf numFmtId="0" fontId="16" fillId="0" borderId="1" xfId="2" applyFont="1" applyBorder="1" applyAlignment="1">
      <alignment vertical="center"/>
    </xf>
    <xf numFmtId="0" fontId="16" fillId="0" borderId="1" xfId="2" applyFont="1" applyBorder="1" applyAlignment="1">
      <alignment horizontal="left" vertical="center"/>
    </xf>
    <xf numFmtId="0" fontId="16" fillId="0" borderId="1" xfId="2" applyFont="1" applyBorder="1" applyAlignment="1">
      <alignment vertical="center" wrapText="1" shrinkToFit="1"/>
    </xf>
    <xf numFmtId="0" fontId="16" fillId="0" borderId="1" xfId="0" applyFont="1" applyBorder="1" applyAlignment="1">
      <alignment horizontal="left" vertical="center" wrapText="1"/>
    </xf>
    <xf numFmtId="0" fontId="10" fillId="0" borderId="1" xfId="2" applyFont="1" applyBorder="1" applyAlignment="1">
      <alignment horizontal="center" vertical="center" wrapText="1"/>
    </xf>
    <xf numFmtId="0" fontId="10" fillId="0" borderId="1" xfId="2" applyFont="1" applyBorder="1" applyAlignment="1">
      <alignment vertical="center" wrapText="1"/>
    </xf>
    <xf numFmtId="0" fontId="6" fillId="0" borderId="1" xfId="2" applyFont="1" applyBorder="1" applyAlignment="1">
      <alignment vertical="center" wrapText="1"/>
    </xf>
    <xf numFmtId="0" fontId="11" fillId="3" borderId="0" xfId="0" applyFont="1" applyFill="1" applyAlignment="1">
      <alignment horizontal="center" vertical="center"/>
    </xf>
    <xf numFmtId="0" fontId="8" fillId="3" borderId="0" xfId="0" applyFont="1" applyFill="1" applyAlignment="1">
      <alignment horizontal="center" vertical="center"/>
    </xf>
    <xf numFmtId="0" fontId="28" fillId="3" borderId="1" xfId="2" applyFont="1" applyFill="1" applyBorder="1" applyAlignment="1">
      <alignment horizontal="left" vertical="center"/>
    </xf>
    <xf numFmtId="0" fontId="8" fillId="0" borderId="1" xfId="2" applyFont="1" applyBorder="1" applyAlignment="1" applyProtection="1">
      <alignment horizontal="center" vertical="center" wrapText="1"/>
      <protection locked="0"/>
    </xf>
    <xf numFmtId="0" fontId="6" fillId="0" borderId="1" xfId="2" applyFont="1" applyBorder="1" applyAlignment="1" applyProtection="1">
      <alignment horizontal="justify" vertical="center" wrapText="1"/>
      <protection locked="0"/>
    </xf>
    <xf numFmtId="14" fontId="4" fillId="0" borderId="1" xfId="2" quotePrefix="1" applyNumberFormat="1" applyFont="1" applyBorder="1" applyAlignment="1" applyProtection="1">
      <alignment horizontal="center" vertical="center" wrapText="1"/>
      <protection locked="0"/>
    </xf>
    <xf numFmtId="0" fontId="4" fillId="0" borderId="1" xfId="2" quotePrefix="1" applyFont="1" applyBorder="1" applyAlignment="1" applyProtection="1">
      <alignment horizontal="left" vertical="center" wrapText="1"/>
      <protection locked="0"/>
    </xf>
    <xf numFmtId="0" fontId="4" fillId="0" borderId="1" xfId="2" quotePrefix="1" applyFont="1" applyBorder="1" applyAlignment="1" applyProtection="1">
      <alignment horizontal="center" vertical="center" wrapText="1"/>
      <protection locked="0"/>
    </xf>
    <xf numFmtId="14" fontId="10" fillId="0" borderId="1" xfId="2" applyNumberFormat="1" applyFont="1" applyBorder="1" applyAlignment="1" applyProtection="1">
      <alignment horizontal="center" vertical="center" wrapText="1"/>
      <protection locked="0"/>
    </xf>
    <xf numFmtId="0" fontId="10" fillId="2" borderId="1" xfId="2" applyFont="1" applyFill="1" applyBorder="1" applyAlignment="1" applyProtection="1">
      <alignment horizontal="center" vertical="center" wrapText="1"/>
      <protection locked="0"/>
    </xf>
    <xf numFmtId="0" fontId="4" fillId="0" borderId="1" xfId="2" applyFont="1" applyBorder="1" applyAlignment="1" applyProtection="1">
      <alignment horizontal="left" vertical="center" wrapText="1"/>
      <protection locked="0"/>
    </xf>
    <xf numFmtId="0" fontId="4" fillId="5" borderId="0" xfId="2" applyFont="1" applyFill="1"/>
    <xf numFmtId="0" fontId="8" fillId="5" borderId="1" xfId="2" applyFont="1" applyFill="1" applyBorder="1" applyProtection="1">
      <protection locked="0"/>
    </xf>
    <xf numFmtId="0" fontId="9" fillId="5" borderId="1" xfId="0" applyFont="1" applyFill="1" applyBorder="1" applyAlignment="1" applyProtection="1">
      <alignment vertical="center"/>
      <protection locked="0"/>
    </xf>
    <xf numFmtId="0" fontId="6" fillId="0" borderId="4" xfId="2" applyFont="1" applyBorder="1" applyAlignment="1" applyProtection="1">
      <alignment horizontal="justify" vertical="center" wrapText="1"/>
      <protection locked="0"/>
    </xf>
    <xf numFmtId="0" fontId="4" fillId="0" borderId="4" xfId="2" applyFont="1" applyBorder="1" applyAlignment="1" applyProtection="1">
      <alignment horizontal="center" vertical="center" wrapText="1"/>
      <protection locked="0"/>
    </xf>
    <xf numFmtId="0" fontId="4" fillId="0" borderId="4" xfId="2" applyFont="1" applyBorder="1" applyAlignment="1" applyProtection="1">
      <alignment horizontal="center" vertical="center"/>
      <protection locked="0"/>
    </xf>
    <xf numFmtId="0" fontId="4" fillId="0" borderId="1" xfId="2" applyFont="1" applyBorder="1" applyAlignment="1">
      <alignment horizontal="center" vertical="center"/>
    </xf>
    <xf numFmtId="0" fontId="4" fillId="5" borderId="1" xfId="2" applyFont="1" applyFill="1" applyBorder="1" applyAlignment="1">
      <alignment horizontal="center" vertical="center"/>
    </xf>
    <xf numFmtId="0" fontId="28" fillId="3" borderId="1" xfId="0" quotePrefix="1" applyFont="1" applyFill="1" applyBorder="1" applyAlignment="1">
      <alignment horizontal="center" vertical="center"/>
    </xf>
    <xf numFmtId="0" fontId="11" fillId="3" borderId="0" xfId="0" applyFont="1" applyFill="1" applyAlignment="1">
      <alignment horizontal="center" vertical="center" wrapText="1"/>
    </xf>
    <xf numFmtId="0" fontId="5" fillId="3" borderId="1" xfId="0" applyFont="1" applyFill="1" applyBorder="1" applyAlignment="1">
      <alignment horizontal="center" vertical="center"/>
    </xf>
    <xf numFmtId="0" fontId="5" fillId="3" borderId="2" xfId="0" applyFont="1" applyFill="1" applyBorder="1" applyAlignment="1">
      <alignment horizontal="center" vertical="center" wrapText="1"/>
    </xf>
    <xf numFmtId="0" fontId="28" fillId="3" borderId="1" xfId="0" applyFont="1" applyFill="1" applyBorder="1" applyAlignment="1">
      <alignment horizontal="left" vertical="center"/>
    </xf>
    <xf numFmtId="0" fontId="28" fillId="3" borderId="1" xfId="0" applyFont="1" applyFill="1" applyBorder="1" applyAlignment="1">
      <alignment horizontal="center" vertical="center" wrapText="1"/>
    </xf>
    <xf numFmtId="0" fontId="28" fillId="3" borderId="2" xfId="0" applyFont="1" applyFill="1" applyBorder="1" applyAlignment="1">
      <alignment horizontal="center" vertical="center"/>
    </xf>
    <xf numFmtId="0" fontId="3" fillId="0" borderId="1" xfId="2" applyFont="1" applyBorder="1" applyAlignment="1" applyProtection="1">
      <alignment horizontal="center" vertical="center" wrapText="1"/>
      <protection locked="0"/>
    </xf>
    <xf numFmtId="9" fontId="4" fillId="0" borderId="1" xfId="2" applyNumberFormat="1" applyFont="1" applyBorder="1" applyAlignment="1" applyProtection="1">
      <alignment horizontal="center" vertical="center"/>
      <protection locked="0"/>
    </xf>
    <xf numFmtId="9" fontId="4" fillId="0" borderId="4" xfId="2" applyNumberFormat="1" applyFont="1" applyBorder="1" applyAlignment="1" applyProtection="1">
      <alignment horizontal="center" vertical="center"/>
      <protection locked="0"/>
    </xf>
    <xf numFmtId="0" fontId="6" fillId="0" borderId="1" xfId="2" applyFont="1" applyBorder="1" applyAlignment="1" applyProtection="1">
      <alignment horizontal="center" vertical="center" wrapText="1"/>
      <protection locked="0"/>
    </xf>
    <xf numFmtId="9" fontId="6" fillId="0" borderId="1" xfId="2" applyNumberFormat="1" applyFont="1" applyBorder="1" applyAlignment="1" applyProtection="1">
      <alignment horizontal="center" vertical="center"/>
      <protection locked="0"/>
    </xf>
    <xf numFmtId="0" fontId="7" fillId="0" borderId="1" xfId="2" applyFont="1" applyBorder="1" applyAlignment="1">
      <alignment horizontal="center" vertical="center" wrapText="1"/>
    </xf>
    <xf numFmtId="0" fontId="6" fillId="0" borderId="1" xfId="2" applyFont="1" applyBorder="1" applyAlignment="1" applyProtection="1">
      <alignment horizontal="center" vertical="center"/>
      <protection locked="0"/>
    </xf>
    <xf numFmtId="14" fontId="6" fillId="0" borderId="1" xfId="2" applyNumberFormat="1" applyFont="1" applyBorder="1" applyAlignment="1" applyProtection="1">
      <alignment horizontal="center" vertical="center" wrapText="1"/>
      <protection locked="0"/>
    </xf>
    <xf numFmtId="0" fontId="7" fillId="0" borderId="4" xfId="2" applyFont="1" applyBorder="1" applyAlignment="1">
      <alignment horizontal="center" vertical="center" wrapText="1"/>
    </xf>
    <xf numFmtId="0" fontId="6" fillId="3" borderId="1" xfId="0" applyFont="1" applyFill="1" applyBorder="1" applyAlignment="1">
      <alignment horizontal="center" vertical="center"/>
    </xf>
    <xf numFmtId="0" fontId="6" fillId="0" borderId="1" xfId="2" applyFont="1" applyFill="1" applyBorder="1" applyAlignment="1" applyProtection="1">
      <alignment horizontal="center" vertical="center" wrapText="1"/>
      <protection locked="0"/>
    </xf>
    <xf numFmtId="0" fontId="16" fillId="0" borderId="1" xfId="2" applyFont="1" applyFill="1" applyBorder="1" applyAlignment="1" applyProtection="1">
      <alignment horizontal="justify" vertical="center" wrapText="1"/>
      <protection locked="0"/>
    </xf>
    <xf numFmtId="14" fontId="6" fillId="0" borderId="1" xfId="2" applyNumberFormat="1" applyFont="1" applyFill="1" applyBorder="1" applyAlignment="1" applyProtection="1">
      <alignment horizontal="center" vertical="center" wrapText="1"/>
      <protection locked="0"/>
    </xf>
    <xf numFmtId="9" fontId="6" fillId="0" borderId="1" xfId="2" applyNumberFormat="1" applyFont="1" applyFill="1" applyBorder="1" applyAlignment="1" applyProtection="1">
      <alignment horizontal="center" vertical="center"/>
      <protection locked="0"/>
    </xf>
    <xf numFmtId="0" fontId="7" fillId="0" borderId="1" xfId="2" applyFont="1" applyFill="1" applyBorder="1" applyAlignment="1">
      <alignment horizontal="center" vertical="center" wrapText="1"/>
    </xf>
    <xf numFmtId="0" fontId="6" fillId="0" borderId="1" xfId="2" applyFont="1" applyFill="1" applyBorder="1" applyAlignment="1">
      <alignment horizontal="center" vertical="center"/>
    </xf>
    <xf numFmtId="0" fontId="6" fillId="0" borderId="1" xfId="2" applyFont="1" applyFill="1" applyBorder="1" applyAlignment="1">
      <alignment wrapText="1"/>
    </xf>
    <xf numFmtId="0" fontId="6" fillId="0" borderId="0" xfId="2" applyFont="1" applyFill="1"/>
    <xf numFmtId="0" fontId="6" fillId="0" borderId="1" xfId="2" applyFont="1" applyFill="1" applyBorder="1"/>
    <xf numFmtId="0" fontId="6" fillId="0" borderId="1" xfId="2" applyFont="1" applyFill="1" applyBorder="1" applyAlignment="1">
      <alignment horizontal="left" vertical="center"/>
    </xf>
    <xf numFmtId="0" fontId="17" fillId="0" borderId="1" xfId="2" applyFont="1" applyFill="1" applyBorder="1" applyAlignment="1" applyProtection="1">
      <alignment horizontal="justify" vertical="center" wrapText="1"/>
      <protection locked="0"/>
    </xf>
  </cellXfs>
  <cellStyles count="7">
    <cellStyle name="Hyperlink" xfId="3" builtinId="8"/>
    <cellStyle name="Normal" xfId="0" builtinId="0"/>
    <cellStyle name="Normal 2" xfId="1" xr:uid="{1815305E-1C68-4493-BC96-CDBF3EF03851}"/>
    <cellStyle name="Normal 2 2" xfId="6" xr:uid="{547ABA56-257C-4C72-A25A-91B5434CB029}"/>
    <cellStyle name="Normal 3" xfId="2" xr:uid="{9DFD19A4-E857-40EC-AE8C-5DD509F7500E}"/>
    <cellStyle name="Normal 3 2" xfId="5" xr:uid="{8B632888-D655-47C7-8788-17F2F76E7034}"/>
    <cellStyle name="Normal 5" xfId="4" xr:uid="{F544348A-3359-4B76-8E55-CFB7FF887973}"/>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javascript:void(0)" TargetMode="External"/><Relationship Id="rId18" Type="http://schemas.openxmlformats.org/officeDocument/2006/relationships/hyperlink" Target="https://zalo.me/g/otzmkh171" TargetMode="External"/><Relationship Id="rId26" Type="http://schemas.openxmlformats.org/officeDocument/2006/relationships/hyperlink" Target="https://forms.gle/jLFmVFauJ9r9CjSHA" TargetMode="External"/><Relationship Id="rId39" Type="http://schemas.openxmlformats.org/officeDocument/2006/relationships/hyperlink" Target="javascript:void(0)" TargetMode="External"/><Relationship Id="rId21" Type="http://schemas.openxmlformats.org/officeDocument/2006/relationships/hyperlink" Target="http://gdnn.tphcm.gov.vn/admin" TargetMode="External"/><Relationship Id="rId34" Type="http://schemas.openxmlformats.org/officeDocument/2006/relationships/hyperlink" Target="javascript:void(0)" TargetMode="External"/><Relationship Id="rId42" Type="http://schemas.openxmlformats.org/officeDocument/2006/relationships/printerSettings" Target="../printerSettings/printerSettings1.bin"/><Relationship Id="rId7" Type="http://schemas.openxmlformats.org/officeDocument/2006/relationships/hyperlink" Target="javascript:void(0)" TargetMode="External"/><Relationship Id="rId2" Type="http://schemas.openxmlformats.org/officeDocument/2006/relationships/hyperlink" Target="javascript:void(0)" TargetMode="External"/><Relationship Id="rId16" Type="http://schemas.openxmlformats.org/officeDocument/2006/relationships/hyperlink" Target="https://zalo.me/g/otzmkh171" TargetMode="External"/><Relationship Id="rId20" Type="http://schemas.openxmlformats.org/officeDocument/2006/relationships/hyperlink" Target="http://gdnn.tphcm.gov.vn/admin" TargetMode="External"/><Relationship Id="rId29" Type="http://schemas.openxmlformats.org/officeDocument/2006/relationships/hyperlink" Target="javascript:void(0)" TargetMode="External"/><Relationship Id="rId41" Type="http://schemas.openxmlformats.org/officeDocument/2006/relationships/hyperlink" Target="javascript:void(0)" TargetMode="External"/><Relationship Id="rId1" Type="http://schemas.openxmlformats.org/officeDocument/2006/relationships/hyperlink" Target="javascript:void(0)" TargetMode="External"/><Relationship Id="rId6" Type="http://schemas.openxmlformats.org/officeDocument/2006/relationships/hyperlink" Target="javascript:void(0)" TargetMode="External"/><Relationship Id="rId11" Type="http://schemas.openxmlformats.org/officeDocument/2006/relationships/hyperlink" Target="javascript:void(0)" TargetMode="External"/><Relationship Id="rId24" Type="http://schemas.openxmlformats.org/officeDocument/2006/relationships/hyperlink" Target="https://gdnn.moet.gov.vn/" TargetMode="External"/><Relationship Id="rId32" Type="http://schemas.openxmlformats.org/officeDocument/2006/relationships/hyperlink" Target="javascript:void(0)" TargetMode="External"/><Relationship Id="rId37" Type="http://schemas.openxmlformats.org/officeDocument/2006/relationships/hyperlink" Target="javascript:void(0)" TargetMode="External"/><Relationship Id="rId40" Type="http://schemas.openxmlformats.org/officeDocument/2006/relationships/hyperlink" Target="javascript:void(0)" TargetMode="External"/><Relationship Id="rId5" Type="http://schemas.openxmlformats.org/officeDocument/2006/relationships/hyperlink" Target="javascript:void(0)" TargetMode="External"/><Relationship Id="rId15" Type="http://schemas.openxmlformats.org/officeDocument/2006/relationships/hyperlink" Target="javascript:void(0)" TargetMode="External"/><Relationship Id="rId23" Type="http://schemas.openxmlformats.org/officeDocument/2006/relationships/hyperlink" Target="javascript:void(0)" TargetMode="External"/><Relationship Id="rId28" Type="http://schemas.openxmlformats.org/officeDocument/2006/relationships/hyperlink" Target="https://docs.google.com/spreadsheets/d/1c8t0XXhQYVUztNvCbZ_Cxhsp25jc8jQ9yIJ0AyIXufs/edit?usp=sharing" TargetMode="External"/><Relationship Id="rId36" Type="http://schemas.openxmlformats.org/officeDocument/2006/relationships/hyperlink" Target="javascript:void(0)" TargetMode="External"/><Relationship Id="rId10" Type="http://schemas.openxmlformats.org/officeDocument/2006/relationships/hyperlink" Target="javascript:void(0)" TargetMode="External"/><Relationship Id="rId19" Type="http://schemas.openxmlformats.org/officeDocument/2006/relationships/hyperlink" Target="https://byvn.net/ThGf" TargetMode="External"/><Relationship Id="rId31" Type="http://schemas.openxmlformats.org/officeDocument/2006/relationships/hyperlink" Target="javascript:void(0)" TargetMode="External"/><Relationship Id="rId4" Type="http://schemas.openxmlformats.org/officeDocument/2006/relationships/hyperlink" Target="javascript:void(0)" TargetMode="External"/><Relationship Id="rId9" Type="http://schemas.openxmlformats.org/officeDocument/2006/relationships/hyperlink" Target="javascript:void(0)" TargetMode="External"/><Relationship Id="rId14" Type="http://schemas.openxmlformats.org/officeDocument/2006/relationships/hyperlink" Target="javascript:void(0)" TargetMode="External"/><Relationship Id="rId22" Type="http://schemas.openxmlformats.org/officeDocument/2006/relationships/hyperlink" Target="http://gdnn.tphcm.gov.vn/admin" TargetMode="External"/><Relationship Id="rId27" Type="http://schemas.openxmlformats.org/officeDocument/2006/relationships/hyperlink" Target="https://docs.google.com/spreadsheets/d/1Ls_maDLC6Rd_pjP0DEevz5_aXq21aKPSXHadJ-DHwYI/edit?usp=sharing" TargetMode="External"/><Relationship Id="rId30" Type="http://schemas.openxmlformats.org/officeDocument/2006/relationships/hyperlink" Target="javascript:void(0)" TargetMode="External"/><Relationship Id="rId35" Type="http://schemas.openxmlformats.org/officeDocument/2006/relationships/hyperlink" Target="javascript:void(0)" TargetMode="External"/><Relationship Id="rId8" Type="http://schemas.openxmlformats.org/officeDocument/2006/relationships/hyperlink" Target="javascript:void(0)" TargetMode="External"/><Relationship Id="rId3" Type="http://schemas.openxmlformats.org/officeDocument/2006/relationships/hyperlink" Target="javascript:void(0)" TargetMode="External"/><Relationship Id="rId12" Type="http://schemas.openxmlformats.org/officeDocument/2006/relationships/hyperlink" Target="javascript:void(0)" TargetMode="External"/><Relationship Id="rId17" Type="http://schemas.openxmlformats.org/officeDocument/2006/relationships/hyperlink" Target="https://zalo.me/g/otzmkh171" TargetMode="External"/><Relationship Id="rId25" Type="http://schemas.openxmlformats.org/officeDocument/2006/relationships/hyperlink" Target="https://byvn.net/ThGf" TargetMode="External"/><Relationship Id="rId33" Type="http://schemas.openxmlformats.org/officeDocument/2006/relationships/hyperlink" Target="javascript:void(0)" TargetMode="External"/><Relationship Id="rId38" Type="http://schemas.openxmlformats.org/officeDocument/2006/relationships/hyperlink" Target="javascript:void(0)"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8CD7F-B97D-4F10-B4BF-6535A01DEBEC}">
  <sheetPr>
    <tabColor rgb="FFFF0000"/>
  </sheetPr>
  <dimension ref="A1:K648"/>
  <sheetViews>
    <sheetView tabSelected="1" topLeftCell="A3" zoomScale="115" zoomScaleNormal="115" workbookViewId="0">
      <pane ySplit="2" topLeftCell="A615" activePane="bottomLeft" state="frozen"/>
      <selection activeCell="A3" sqref="A3"/>
      <selection pane="bottomLeft" activeCell="B617" sqref="B617"/>
    </sheetView>
  </sheetViews>
  <sheetFormatPr defaultColWidth="10.5703125" defaultRowHeight="15.75" x14ac:dyDescent="0.25"/>
  <cols>
    <col min="1" max="1" width="5.7109375" style="12" customWidth="1"/>
    <col min="2" max="2" width="51.28515625" style="79" customWidth="1"/>
    <col min="3" max="3" width="11.85546875" style="12" customWidth="1"/>
    <col min="4" max="4" width="13.5703125" style="12" customWidth="1"/>
    <col min="5" max="5" width="14.42578125" style="12" customWidth="1"/>
    <col min="6" max="6" width="11.140625" style="26" customWidth="1"/>
    <col min="7" max="7" width="11.7109375" style="26" customWidth="1"/>
    <col min="8" max="8" width="9.85546875" style="12" customWidth="1"/>
    <col min="9" max="9" width="31.7109375" style="12" customWidth="1"/>
    <col min="10" max="10" width="22.5703125" style="26" customWidth="1"/>
    <col min="11" max="11" width="16.5703125" style="12" customWidth="1"/>
    <col min="12" max="16384" width="10.5703125" style="12"/>
  </cols>
  <sheetData>
    <row r="1" spans="1:11" ht="28.5" customHeight="1" x14ac:dyDescent="0.25">
      <c r="A1" s="25" t="s">
        <v>19</v>
      </c>
    </row>
    <row r="2" spans="1:11" ht="20.25" customHeight="1" x14ac:dyDescent="0.25">
      <c r="A2" s="27" t="s">
        <v>2</v>
      </c>
      <c r="B2" s="80"/>
      <c r="C2" s="28"/>
      <c r="D2" s="28"/>
      <c r="E2" s="28"/>
      <c r="F2" s="28"/>
      <c r="G2" s="28"/>
      <c r="H2" s="28"/>
      <c r="I2" s="29"/>
    </row>
    <row r="3" spans="1:11" ht="26.25" customHeight="1" x14ac:dyDescent="0.25">
      <c r="A3" s="30" t="s">
        <v>16</v>
      </c>
      <c r="B3" s="80"/>
      <c r="C3" s="28"/>
      <c r="D3" s="28"/>
      <c r="E3" s="28"/>
      <c r="F3" s="28"/>
      <c r="G3" s="28"/>
      <c r="H3" s="28"/>
      <c r="I3" s="29"/>
    </row>
    <row r="4" spans="1:11" ht="49.5" x14ac:dyDescent="0.25">
      <c r="A4" s="31" t="s">
        <v>0</v>
      </c>
      <c r="B4" s="81" t="s">
        <v>3</v>
      </c>
      <c r="C4" s="32" t="s">
        <v>4</v>
      </c>
      <c r="D4" s="32" t="s">
        <v>5</v>
      </c>
      <c r="E4" s="33" t="s">
        <v>6</v>
      </c>
      <c r="F4" s="32" t="s">
        <v>7</v>
      </c>
      <c r="G4" s="32" t="s">
        <v>8</v>
      </c>
      <c r="H4" s="5" t="s">
        <v>9</v>
      </c>
      <c r="I4" s="32" t="s">
        <v>1043</v>
      </c>
      <c r="J4" s="32" t="s">
        <v>20</v>
      </c>
      <c r="K4" s="16" t="s">
        <v>1</v>
      </c>
    </row>
    <row r="5" spans="1:11" x14ac:dyDescent="0.25">
      <c r="A5" s="34">
        <v>1</v>
      </c>
      <c r="B5" s="82">
        <v>2</v>
      </c>
      <c r="C5" s="34">
        <v>3</v>
      </c>
      <c r="D5" s="34">
        <v>4</v>
      </c>
      <c r="E5" s="34">
        <v>5</v>
      </c>
      <c r="F5" s="34">
        <v>6</v>
      </c>
      <c r="G5" s="34">
        <v>7</v>
      </c>
      <c r="H5" s="35">
        <v>8</v>
      </c>
      <c r="I5" s="34">
        <v>9</v>
      </c>
      <c r="J5" s="47"/>
      <c r="K5" s="11"/>
    </row>
    <row r="6" spans="1:11" ht="159.75" customHeight="1" x14ac:dyDescent="0.25">
      <c r="A6" s="6">
        <v>1</v>
      </c>
      <c r="B6" s="83" t="s">
        <v>1044</v>
      </c>
      <c r="C6" s="6" t="s">
        <v>909</v>
      </c>
      <c r="D6" s="8" t="s">
        <v>910</v>
      </c>
      <c r="E6" s="6" t="s">
        <v>12</v>
      </c>
      <c r="F6" s="6">
        <v>10</v>
      </c>
      <c r="G6" s="9">
        <v>1</v>
      </c>
      <c r="H6" s="10">
        <f>G6*F6</f>
        <v>10</v>
      </c>
      <c r="I6" s="6" t="s">
        <v>911</v>
      </c>
      <c r="J6" s="148" t="s">
        <v>323</v>
      </c>
      <c r="K6" s="46"/>
    </row>
    <row r="7" spans="1:11" ht="102" customHeight="1" x14ac:dyDescent="0.25">
      <c r="A7" s="6">
        <v>2</v>
      </c>
      <c r="B7" s="84" t="s">
        <v>912</v>
      </c>
      <c r="C7" s="6" t="s">
        <v>153</v>
      </c>
      <c r="D7" s="8" t="s">
        <v>910</v>
      </c>
      <c r="E7" s="6" t="s">
        <v>12</v>
      </c>
      <c r="F7" s="6">
        <v>10</v>
      </c>
      <c r="G7" s="9">
        <v>1</v>
      </c>
      <c r="H7" s="10">
        <f t="shared" ref="H7:H13" si="0">G7*F7</f>
        <v>10</v>
      </c>
      <c r="I7" s="6" t="s">
        <v>913</v>
      </c>
      <c r="J7" s="148" t="s">
        <v>323</v>
      </c>
      <c r="K7" s="46"/>
    </row>
    <row r="8" spans="1:11" ht="99" x14ac:dyDescent="0.25">
      <c r="A8" s="6">
        <v>3</v>
      </c>
      <c r="B8" s="83" t="s">
        <v>1045</v>
      </c>
      <c r="C8" s="6" t="s">
        <v>909</v>
      </c>
      <c r="D8" s="8" t="s">
        <v>910</v>
      </c>
      <c r="E8" s="6" t="s">
        <v>12</v>
      </c>
      <c r="F8" s="6">
        <v>10</v>
      </c>
      <c r="G8" s="9">
        <v>1</v>
      </c>
      <c r="H8" s="10">
        <f t="shared" si="0"/>
        <v>10</v>
      </c>
      <c r="I8" s="6" t="s">
        <v>914</v>
      </c>
      <c r="J8" s="148" t="s">
        <v>323</v>
      </c>
      <c r="K8" s="46"/>
    </row>
    <row r="9" spans="1:11" ht="67.5" customHeight="1" x14ac:dyDescent="0.25">
      <c r="A9" s="6">
        <v>4</v>
      </c>
      <c r="B9" s="83" t="s">
        <v>915</v>
      </c>
      <c r="C9" s="6" t="s">
        <v>292</v>
      </c>
      <c r="D9" s="13" t="s">
        <v>916</v>
      </c>
      <c r="E9" s="6" t="s">
        <v>12</v>
      </c>
      <c r="F9" s="6">
        <v>10</v>
      </c>
      <c r="G9" s="9">
        <v>1</v>
      </c>
      <c r="H9" s="10">
        <f>G9*F9</f>
        <v>10</v>
      </c>
      <c r="I9" s="6" t="s">
        <v>917</v>
      </c>
      <c r="J9" s="148" t="s">
        <v>323</v>
      </c>
      <c r="K9" s="46"/>
    </row>
    <row r="10" spans="1:11" ht="55.5" customHeight="1" x14ac:dyDescent="0.25">
      <c r="A10" s="6">
        <v>5</v>
      </c>
      <c r="B10" s="83" t="s">
        <v>918</v>
      </c>
      <c r="C10" s="6" t="s">
        <v>10</v>
      </c>
      <c r="D10" s="13" t="s">
        <v>919</v>
      </c>
      <c r="E10" s="6" t="s">
        <v>12</v>
      </c>
      <c r="F10" s="6">
        <v>10</v>
      </c>
      <c r="G10" s="9">
        <v>1</v>
      </c>
      <c r="H10" s="10">
        <f t="shared" ref="H10" si="1">G10*F10</f>
        <v>10</v>
      </c>
      <c r="I10" s="6" t="s">
        <v>920</v>
      </c>
      <c r="J10" s="148" t="s">
        <v>323</v>
      </c>
      <c r="K10" s="46"/>
    </row>
    <row r="11" spans="1:11" ht="67.5" customHeight="1" x14ac:dyDescent="0.25">
      <c r="A11" s="6">
        <v>6</v>
      </c>
      <c r="B11" s="83" t="s">
        <v>921</v>
      </c>
      <c r="C11" s="6" t="s">
        <v>885</v>
      </c>
      <c r="D11" s="8" t="s">
        <v>922</v>
      </c>
      <c r="E11" s="6" t="s">
        <v>55</v>
      </c>
      <c r="F11" s="6">
        <v>12</v>
      </c>
      <c r="G11" s="9">
        <v>1.2</v>
      </c>
      <c r="H11" s="10">
        <f t="shared" si="0"/>
        <v>14.399999999999999</v>
      </c>
      <c r="I11" s="6" t="s">
        <v>923</v>
      </c>
      <c r="J11" s="148" t="s">
        <v>323</v>
      </c>
      <c r="K11" s="46"/>
    </row>
    <row r="12" spans="1:11" ht="68.25" customHeight="1" x14ac:dyDescent="0.25">
      <c r="A12" s="6">
        <v>7</v>
      </c>
      <c r="B12" s="83" t="s">
        <v>924</v>
      </c>
      <c r="C12" s="8" t="s">
        <v>10</v>
      </c>
      <c r="D12" s="6" t="s">
        <v>925</v>
      </c>
      <c r="E12" s="6" t="s">
        <v>55</v>
      </c>
      <c r="F12" s="6">
        <v>12</v>
      </c>
      <c r="G12" s="9">
        <v>1.2</v>
      </c>
      <c r="H12" s="10">
        <f t="shared" si="0"/>
        <v>14.399999999999999</v>
      </c>
      <c r="I12" s="6" t="s">
        <v>926</v>
      </c>
      <c r="J12" s="148" t="s">
        <v>323</v>
      </c>
      <c r="K12" s="46"/>
    </row>
    <row r="13" spans="1:11" ht="152.25" customHeight="1" x14ac:dyDescent="0.25">
      <c r="A13" s="6">
        <v>8</v>
      </c>
      <c r="B13" s="83" t="s">
        <v>927</v>
      </c>
      <c r="C13" s="6" t="s">
        <v>928</v>
      </c>
      <c r="D13" s="8" t="s">
        <v>910</v>
      </c>
      <c r="E13" s="6" t="s">
        <v>12</v>
      </c>
      <c r="F13" s="6">
        <v>10</v>
      </c>
      <c r="G13" s="9">
        <v>1</v>
      </c>
      <c r="H13" s="10">
        <f t="shared" si="0"/>
        <v>10</v>
      </c>
      <c r="I13" s="6" t="s">
        <v>929</v>
      </c>
      <c r="J13" s="148" t="s">
        <v>323</v>
      </c>
      <c r="K13" s="46"/>
    </row>
    <row r="14" spans="1:11" ht="69" customHeight="1" x14ac:dyDescent="0.25">
      <c r="A14" s="6">
        <v>9</v>
      </c>
      <c r="B14" s="83" t="s">
        <v>930</v>
      </c>
      <c r="C14" s="6" t="s">
        <v>54</v>
      </c>
      <c r="D14" s="8">
        <v>46104</v>
      </c>
      <c r="E14" s="6" t="s">
        <v>12</v>
      </c>
      <c r="F14" s="6">
        <v>10</v>
      </c>
      <c r="G14" s="9">
        <v>1</v>
      </c>
      <c r="H14" s="10">
        <f>G14*F14</f>
        <v>10</v>
      </c>
      <c r="I14" s="6" t="s">
        <v>444</v>
      </c>
      <c r="J14" s="148" t="s">
        <v>323</v>
      </c>
      <c r="K14" s="46"/>
    </row>
    <row r="15" spans="1:11" ht="70.5" customHeight="1" x14ac:dyDescent="0.25">
      <c r="A15" s="6">
        <v>10</v>
      </c>
      <c r="B15" s="83" t="s">
        <v>931</v>
      </c>
      <c r="C15" s="6" t="s">
        <v>10</v>
      </c>
      <c r="D15" s="13" t="s">
        <v>932</v>
      </c>
      <c r="E15" s="6" t="s">
        <v>12</v>
      </c>
      <c r="F15" s="6">
        <v>10</v>
      </c>
      <c r="G15" s="9">
        <v>1</v>
      </c>
      <c r="H15" s="10">
        <f>G15*F15</f>
        <v>10</v>
      </c>
      <c r="I15" s="6" t="s">
        <v>933</v>
      </c>
      <c r="J15" s="148" t="s">
        <v>323</v>
      </c>
      <c r="K15" s="46"/>
    </row>
    <row r="16" spans="1:11" ht="42" customHeight="1" x14ac:dyDescent="0.25">
      <c r="A16" s="6">
        <v>11</v>
      </c>
      <c r="B16" s="83" t="s">
        <v>934</v>
      </c>
      <c r="C16" s="6" t="s">
        <v>54</v>
      </c>
      <c r="D16" s="8">
        <v>46140</v>
      </c>
      <c r="E16" s="6" t="s">
        <v>12</v>
      </c>
      <c r="F16" s="6">
        <v>10</v>
      </c>
      <c r="G16" s="9">
        <v>1</v>
      </c>
      <c r="H16" s="10">
        <f>G16*F16</f>
        <v>10</v>
      </c>
      <c r="I16" s="6" t="s">
        <v>450</v>
      </c>
      <c r="J16" s="148" t="s">
        <v>323</v>
      </c>
      <c r="K16" s="46"/>
    </row>
    <row r="17" spans="1:11" ht="49.5" x14ac:dyDescent="0.25">
      <c r="A17" s="6">
        <v>12</v>
      </c>
      <c r="B17" s="83" t="s">
        <v>935</v>
      </c>
      <c r="C17" s="6" t="s">
        <v>54</v>
      </c>
      <c r="D17" s="8">
        <v>46140</v>
      </c>
      <c r="E17" s="6" t="s">
        <v>55</v>
      </c>
      <c r="F17" s="6">
        <v>12</v>
      </c>
      <c r="G17" s="9">
        <v>1.2</v>
      </c>
      <c r="H17" s="10">
        <f>G17*F17</f>
        <v>14.399999999999999</v>
      </c>
      <c r="I17" s="6" t="s">
        <v>452</v>
      </c>
      <c r="J17" s="148" t="s">
        <v>323</v>
      </c>
      <c r="K17" s="46"/>
    </row>
    <row r="18" spans="1:11" ht="54.75" customHeight="1" x14ac:dyDescent="0.25">
      <c r="A18" s="6">
        <v>13</v>
      </c>
      <c r="B18" s="83" t="s">
        <v>936</v>
      </c>
      <c r="C18" s="6" t="s">
        <v>54</v>
      </c>
      <c r="D18" s="8">
        <v>46162</v>
      </c>
      <c r="E18" s="6" t="s">
        <v>12</v>
      </c>
      <c r="F18" s="6">
        <v>10</v>
      </c>
      <c r="G18" s="9">
        <v>1</v>
      </c>
      <c r="H18" s="10">
        <f t="shared" ref="H18:H27" si="2">G18*F18</f>
        <v>10</v>
      </c>
      <c r="I18" s="6" t="s">
        <v>937</v>
      </c>
      <c r="J18" s="148" t="s">
        <v>323</v>
      </c>
      <c r="K18" s="46"/>
    </row>
    <row r="19" spans="1:11" ht="39.75" customHeight="1" x14ac:dyDescent="0.25">
      <c r="A19" s="6">
        <v>14</v>
      </c>
      <c r="B19" s="85" t="s">
        <v>938</v>
      </c>
      <c r="C19" s="6" t="s">
        <v>54</v>
      </c>
      <c r="D19" s="8">
        <v>46162</v>
      </c>
      <c r="E19" s="6" t="s">
        <v>12</v>
      </c>
      <c r="F19" s="6">
        <v>10</v>
      </c>
      <c r="G19" s="9">
        <v>1</v>
      </c>
      <c r="H19" s="10">
        <f t="shared" si="2"/>
        <v>10</v>
      </c>
      <c r="I19" s="6" t="s">
        <v>939</v>
      </c>
      <c r="J19" s="148" t="s">
        <v>323</v>
      </c>
      <c r="K19" s="46"/>
    </row>
    <row r="20" spans="1:11" ht="54.75" customHeight="1" x14ac:dyDescent="0.25">
      <c r="A20" s="6">
        <v>15</v>
      </c>
      <c r="B20" s="83" t="s">
        <v>940</v>
      </c>
      <c r="C20" s="6" t="s">
        <v>10</v>
      </c>
      <c r="D20" s="8">
        <v>46127</v>
      </c>
      <c r="E20" s="6" t="s">
        <v>12</v>
      </c>
      <c r="F20" s="6">
        <v>10</v>
      </c>
      <c r="G20" s="9">
        <v>1</v>
      </c>
      <c r="H20" s="10">
        <f t="shared" si="2"/>
        <v>10</v>
      </c>
      <c r="I20" s="6" t="s">
        <v>454</v>
      </c>
      <c r="J20" s="148" t="s">
        <v>323</v>
      </c>
      <c r="K20" s="46"/>
    </row>
    <row r="21" spans="1:11" ht="75" customHeight="1" x14ac:dyDescent="0.25">
      <c r="A21" s="6">
        <v>16</v>
      </c>
      <c r="B21" s="84" t="s">
        <v>941</v>
      </c>
      <c r="C21" s="6" t="s">
        <v>10</v>
      </c>
      <c r="D21" s="13" t="s">
        <v>942</v>
      </c>
      <c r="E21" s="6" t="s">
        <v>55</v>
      </c>
      <c r="F21" s="6">
        <v>12</v>
      </c>
      <c r="G21" s="9">
        <v>1.2</v>
      </c>
      <c r="H21" s="10">
        <f>G21*F21</f>
        <v>14.399999999999999</v>
      </c>
      <c r="I21" s="6" t="s">
        <v>943</v>
      </c>
      <c r="J21" s="148" t="s">
        <v>323</v>
      </c>
      <c r="K21" s="46"/>
    </row>
    <row r="22" spans="1:11" ht="49.5" x14ac:dyDescent="0.25">
      <c r="A22" s="6">
        <v>17</v>
      </c>
      <c r="B22" s="83" t="s">
        <v>944</v>
      </c>
      <c r="C22" s="6" t="s">
        <v>10</v>
      </c>
      <c r="D22" s="8">
        <v>46182</v>
      </c>
      <c r="E22" s="6" t="s">
        <v>12</v>
      </c>
      <c r="F22" s="6">
        <v>10</v>
      </c>
      <c r="G22" s="9">
        <v>1</v>
      </c>
      <c r="H22" s="10">
        <f t="shared" si="2"/>
        <v>10</v>
      </c>
      <c r="I22" s="6" t="s">
        <v>456</v>
      </c>
      <c r="J22" s="148" t="s">
        <v>323</v>
      </c>
      <c r="K22" s="46"/>
    </row>
    <row r="23" spans="1:11" ht="66" x14ac:dyDescent="0.25">
      <c r="A23" s="6">
        <v>18</v>
      </c>
      <c r="B23" s="83" t="s">
        <v>945</v>
      </c>
      <c r="C23" s="6" t="s">
        <v>10</v>
      </c>
      <c r="D23" s="8" t="s">
        <v>946</v>
      </c>
      <c r="E23" s="6" t="s">
        <v>12</v>
      </c>
      <c r="F23" s="6">
        <v>10</v>
      </c>
      <c r="G23" s="9">
        <v>1</v>
      </c>
      <c r="H23" s="10">
        <f t="shared" si="2"/>
        <v>10</v>
      </c>
      <c r="I23" s="6" t="s">
        <v>947</v>
      </c>
      <c r="J23" s="148" t="s">
        <v>323</v>
      </c>
      <c r="K23" s="46"/>
    </row>
    <row r="24" spans="1:11" ht="178.5" customHeight="1" x14ac:dyDescent="0.25">
      <c r="A24" s="6">
        <v>19</v>
      </c>
      <c r="B24" s="83" t="s">
        <v>948</v>
      </c>
      <c r="C24" s="6" t="s">
        <v>10</v>
      </c>
      <c r="D24" s="8" t="s">
        <v>910</v>
      </c>
      <c r="E24" s="6" t="s">
        <v>12</v>
      </c>
      <c r="F24" s="6">
        <v>10</v>
      </c>
      <c r="G24" s="9">
        <v>1</v>
      </c>
      <c r="H24" s="10">
        <f t="shared" si="2"/>
        <v>10</v>
      </c>
      <c r="I24" s="6" t="s">
        <v>949</v>
      </c>
      <c r="J24" s="148" t="s">
        <v>323</v>
      </c>
      <c r="K24" s="46"/>
    </row>
    <row r="25" spans="1:11" ht="82.5" x14ac:dyDescent="0.25">
      <c r="A25" s="6">
        <v>20</v>
      </c>
      <c r="B25" s="84" t="s">
        <v>950</v>
      </c>
      <c r="C25" s="6" t="s">
        <v>928</v>
      </c>
      <c r="D25" s="13" t="s">
        <v>11</v>
      </c>
      <c r="E25" s="6" t="s">
        <v>12</v>
      </c>
      <c r="F25" s="6">
        <v>10</v>
      </c>
      <c r="G25" s="9">
        <v>1</v>
      </c>
      <c r="H25" s="10">
        <f t="shared" si="2"/>
        <v>10</v>
      </c>
      <c r="I25" s="6" t="s">
        <v>951</v>
      </c>
      <c r="J25" s="148" t="s">
        <v>323</v>
      </c>
      <c r="K25" s="46"/>
    </row>
    <row r="26" spans="1:11" ht="66" x14ac:dyDescent="0.25">
      <c r="A26" s="6">
        <v>21</v>
      </c>
      <c r="B26" s="84" t="s">
        <v>945</v>
      </c>
      <c r="C26" s="6" t="s">
        <v>10</v>
      </c>
      <c r="D26" s="13" t="s">
        <v>28</v>
      </c>
      <c r="E26" s="6" t="s">
        <v>12</v>
      </c>
      <c r="F26" s="6">
        <v>10</v>
      </c>
      <c r="G26" s="9">
        <v>1</v>
      </c>
      <c r="H26" s="10">
        <f t="shared" si="2"/>
        <v>10</v>
      </c>
      <c r="I26" s="6" t="s">
        <v>947</v>
      </c>
      <c r="J26" s="148" t="s">
        <v>323</v>
      </c>
      <c r="K26" s="46"/>
    </row>
    <row r="27" spans="1:11" ht="66" x14ac:dyDescent="0.25">
      <c r="A27" s="6">
        <v>22</v>
      </c>
      <c r="B27" s="84" t="s">
        <v>952</v>
      </c>
      <c r="C27" s="6" t="s">
        <v>10</v>
      </c>
      <c r="D27" s="13" t="s">
        <v>37</v>
      </c>
      <c r="E27" s="6" t="s">
        <v>55</v>
      </c>
      <c r="F27" s="6">
        <v>12</v>
      </c>
      <c r="G27" s="9">
        <v>1.2</v>
      </c>
      <c r="H27" s="10">
        <f t="shared" si="2"/>
        <v>14.399999999999999</v>
      </c>
      <c r="I27" s="6" t="s">
        <v>953</v>
      </c>
      <c r="J27" s="148" t="s">
        <v>323</v>
      </c>
      <c r="K27" s="46"/>
    </row>
    <row r="28" spans="1:11" ht="82.5" x14ac:dyDescent="0.25">
      <c r="A28" s="6">
        <v>23</v>
      </c>
      <c r="B28" s="84" t="s">
        <v>954</v>
      </c>
      <c r="C28" s="6" t="s">
        <v>301</v>
      </c>
      <c r="D28" s="13" t="s">
        <v>897</v>
      </c>
      <c r="E28" s="6" t="s">
        <v>55</v>
      </c>
      <c r="F28" s="6">
        <v>12</v>
      </c>
      <c r="G28" s="9">
        <v>1.2</v>
      </c>
      <c r="H28" s="10">
        <f>G28*F28</f>
        <v>14.399999999999999</v>
      </c>
      <c r="I28" s="36" t="s">
        <v>955</v>
      </c>
      <c r="J28" s="148" t="s">
        <v>323</v>
      </c>
      <c r="K28" s="46"/>
    </row>
    <row r="29" spans="1:11" ht="66" x14ac:dyDescent="0.25">
      <c r="A29" s="6">
        <v>24</v>
      </c>
      <c r="B29" s="84" t="s">
        <v>956</v>
      </c>
      <c r="C29" s="6" t="s">
        <v>301</v>
      </c>
      <c r="D29" s="13" t="s">
        <v>111</v>
      </c>
      <c r="E29" s="6" t="s">
        <v>55</v>
      </c>
      <c r="F29" s="6">
        <v>12</v>
      </c>
      <c r="G29" s="9">
        <v>1.2</v>
      </c>
      <c r="H29" s="10">
        <f>G29*F29</f>
        <v>14.399999999999999</v>
      </c>
      <c r="I29" s="36" t="s">
        <v>957</v>
      </c>
      <c r="J29" s="148" t="s">
        <v>323</v>
      </c>
      <c r="K29" s="46"/>
    </row>
    <row r="30" spans="1:11" ht="90" x14ac:dyDescent="0.25">
      <c r="A30" s="6">
        <v>25</v>
      </c>
      <c r="B30" s="84" t="s">
        <v>958</v>
      </c>
      <c r="C30" s="6" t="s">
        <v>301</v>
      </c>
      <c r="D30" s="13" t="s">
        <v>129</v>
      </c>
      <c r="E30" s="6" t="s">
        <v>55</v>
      </c>
      <c r="F30" s="6">
        <v>12</v>
      </c>
      <c r="G30" s="9">
        <v>1.2</v>
      </c>
      <c r="H30" s="10">
        <f t="shared" ref="H30:H33" si="3">G30*F30</f>
        <v>14.399999999999999</v>
      </c>
      <c r="I30" s="37" t="s">
        <v>959</v>
      </c>
      <c r="J30" s="148" t="s">
        <v>323</v>
      </c>
      <c r="K30" s="46"/>
    </row>
    <row r="31" spans="1:11" ht="49.5" x14ac:dyDescent="0.25">
      <c r="A31" s="6">
        <v>26</v>
      </c>
      <c r="B31" s="84" t="s">
        <v>960</v>
      </c>
      <c r="C31" s="6" t="s">
        <v>301</v>
      </c>
      <c r="D31" s="13" t="s">
        <v>961</v>
      </c>
      <c r="E31" s="6" t="s">
        <v>55</v>
      </c>
      <c r="F31" s="6">
        <v>12</v>
      </c>
      <c r="G31" s="9">
        <v>1.2</v>
      </c>
      <c r="H31" s="10">
        <f t="shared" si="3"/>
        <v>14.399999999999999</v>
      </c>
      <c r="I31" s="36" t="s">
        <v>962</v>
      </c>
      <c r="J31" s="148" t="s">
        <v>323</v>
      </c>
      <c r="K31" s="46"/>
    </row>
    <row r="32" spans="1:11" ht="90.75" customHeight="1" x14ac:dyDescent="0.25">
      <c r="A32" s="6">
        <v>27</v>
      </c>
      <c r="B32" s="84" t="s">
        <v>963</v>
      </c>
      <c r="C32" s="6" t="s">
        <v>301</v>
      </c>
      <c r="D32" s="13" t="s">
        <v>225</v>
      </c>
      <c r="E32" s="6" t="s">
        <v>55</v>
      </c>
      <c r="F32" s="6">
        <v>12</v>
      </c>
      <c r="G32" s="9">
        <v>1.2</v>
      </c>
      <c r="H32" s="10">
        <f t="shared" si="3"/>
        <v>14.399999999999999</v>
      </c>
      <c r="I32" s="36" t="s">
        <v>964</v>
      </c>
      <c r="J32" s="148" t="s">
        <v>323</v>
      </c>
      <c r="K32" s="46"/>
    </row>
    <row r="33" spans="1:11" ht="60" x14ac:dyDescent="0.25">
      <c r="A33" s="6">
        <v>28</v>
      </c>
      <c r="B33" s="84" t="s">
        <v>965</v>
      </c>
      <c r="C33" s="6" t="s">
        <v>301</v>
      </c>
      <c r="D33" s="13" t="s">
        <v>88</v>
      </c>
      <c r="E33" s="6" t="s">
        <v>55</v>
      </c>
      <c r="F33" s="6">
        <v>12</v>
      </c>
      <c r="G33" s="9">
        <v>1.2</v>
      </c>
      <c r="H33" s="10">
        <f t="shared" si="3"/>
        <v>14.399999999999999</v>
      </c>
      <c r="I33" s="36" t="s">
        <v>966</v>
      </c>
      <c r="J33" s="148" t="s">
        <v>323</v>
      </c>
      <c r="K33" s="46"/>
    </row>
    <row r="34" spans="1:11" s="64" customFormat="1" ht="21.75" customHeight="1" x14ac:dyDescent="0.25">
      <c r="A34" s="58"/>
      <c r="B34" s="59" t="s">
        <v>13</v>
      </c>
      <c r="C34" s="60">
        <f>COUNTA(E6:E33)</f>
        <v>28</v>
      </c>
      <c r="D34" s="58"/>
      <c r="E34" s="58"/>
      <c r="F34" s="61"/>
      <c r="G34" s="61"/>
      <c r="H34" s="62"/>
      <c r="I34" s="58"/>
      <c r="J34" s="63" t="s">
        <v>323</v>
      </c>
      <c r="K34" s="62"/>
    </row>
    <row r="35" spans="1:11" s="64" customFormat="1" ht="21.75" customHeight="1" x14ac:dyDescent="0.25">
      <c r="A35" s="58"/>
      <c r="B35" s="59" t="s">
        <v>14</v>
      </c>
      <c r="C35" s="60">
        <f>COUNTIF(E6:E33,"Đột xuất")</f>
        <v>11</v>
      </c>
      <c r="D35" s="58"/>
      <c r="E35" s="58"/>
      <c r="F35" s="61"/>
      <c r="G35" s="61"/>
      <c r="H35" s="65"/>
      <c r="I35" s="58"/>
      <c r="J35" s="63" t="s">
        <v>323</v>
      </c>
      <c r="K35" s="62"/>
    </row>
    <row r="36" spans="1:11" ht="33" x14ac:dyDescent="0.25">
      <c r="A36" s="43" t="s">
        <v>320</v>
      </c>
      <c r="B36" s="83" t="s">
        <v>384</v>
      </c>
      <c r="C36" s="6" t="s">
        <v>15</v>
      </c>
      <c r="D36" s="8" t="s">
        <v>77</v>
      </c>
      <c r="E36" s="6" t="s">
        <v>55</v>
      </c>
      <c r="F36" s="6">
        <v>12</v>
      </c>
      <c r="G36" s="9">
        <v>1.2</v>
      </c>
      <c r="H36" s="10">
        <f t="shared" ref="H36:H39" si="4">G36*F36</f>
        <v>14.399999999999999</v>
      </c>
      <c r="I36" s="6" t="s">
        <v>385</v>
      </c>
      <c r="J36" s="47" t="s">
        <v>331</v>
      </c>
      <c r="K36" s="11"/>
    </row>
    <row r="37" spans="1:11" ht="39" customHeight="1" x14ac:dyDescent="0.25">
      <c r="A37" s="43" t="s">
        <v>322</v>
      </c>
      <c r="B37" s="83" t="s">
        <v>386</v>
      </c>
      <c r="C37" s="6" t="s">
        <v>15</v>
      </c>
      <c r="D37" s="8" t="s">
        <v>171</v>
      </c>
      <c r="E37" s="6" t="s">
        <v>12</v>
      </c>
      <c r="F37" s="6">
        <v>10</v>
      </c>
      <c r="G37" s="9">
        <v>1</v>
      </c>
      <c r="H37" s="10">
        <f t="shared" si="4"/>
        <v>10</v>
      </c>
      <c r="I37" s="6" t="s">
        <v>387</v>
      </c>
      <c r="J37" s="47" t="s">
        <v>331</v>
      </c>
      <c r="K37" s="11"/>
    </row>
    <row r="38" spans="1:11" ht="22.5" customHeight="1" x14ac:dyDescent="0.25">
      <c r="A38" s="43" t="s">
        <v>325</v>
      </c>
      <c r="B38" s="88" t="s">
        <v>388</v>
      </c>
      <c r="C38" s="6" t="s">
        <v>389</v>
      </c>
      <c r="D38" s="8" t="s">
        <v>77</v>
      </c>
      <c r="E38" s="6" t="s">
        <v>55</v>
      </c>
      <c r="F38" s="6">
        <v>12</v>
      </c>
      <c r="G38" s="9">
        <v>1.1000000000000001</v>
      </c>
      <c r="H38" s="10">
        <f t="shared" si="4"/>
        <v>13.200000000000001</v>
      </c>
      <c r="I38" s="6" t="s">
        <v>390</v>
      </c>
      <c r="J38" s="47" t="s">
        <v>331</v>
      </c>
      <c r="K38" s="11"/>
    </row>
    <row r="39" spans="1:11" ht="63" x14ac:dyDescent="0.25">
      <c r="A39" s="43" t="s">
        <v>327</v>
      </c>
      <c r="B39" s="88" t="s">
        <v>391</v>
      </c>
      <c r="C39" s="6" t="s">
        <v>392</v>
      </c>
      <c r="D39" s="8">
        <v>46146</v>
      </c>
      <c r="E39" s="6" t="s">
        <v>12</v>
      </c>
      <c r="F39" s="6">
        <v>10</v>
      </c>
      <c r="G39" s="9">
        <v>1</v>
      </c>
      <c r="H39" s="10">
        <f t="shared" si="4"/>
        <v>10</v>
      </c>
      <c r="I39" s="6" t="s">
        <v>393</v>
      </c>
      <c r="J39" s="47" t="s">
        <v>331</v>
      </c>
      <c r="K39" s="11"/>
    </row>
    <row r="40" spans="1:11" ht="26.25" customHeight="1" x14ac:dyDescent="0.25">
      <c r="A40" s="43" t="s">
        <v>356</v>
      </c>
      <c r="B40" s="88" t="s">
        <v>394</v>
      </c>
      <c r="C40" s="6" t="s">
        <v>15</v>
      </c>
      <c r="D40" s="8" t="s">
        <v>273</v>
      </c>
      <c r="E40" s="6" t="s">
        <v>12</v>
      </c>
      <c r="F40" s="6">
        <v>10</v>
      </c>
      <c r="G40" s="9">
        <v>1.1000000000000001</v>
      </c>
      <c r="H40" s="10">
        <f>G40*F40</f>
        <v>11</v>
      </c>
      <c r="I40" s="6" t="s">
        <v>395</v>
      </c>
      <c r="J40" s="47" t="s">
        <v>331</v>
      </c>
      <c r="K40" s="11"/>
    </row>
    <row r="41" spans="1:11" ht="37.5" customHeight="1" x14ac:dyDescent="0.25">
      <c r="A41" s="43" t="s">
        <v>357</v>
      </c>
      <c r="B41" s="88" t="s">
        <v>396</v>
      </c>
      <c r="C41" s="6" t="s">
        <v>15</v>
      </c>
      <c r="D41" s="8">
        <v>46117</v>
      </c>
      <c r="E41" s="6" t="s">
        <v>55</v>
      </c>
      <c r="F41" s="6">
        <v>12</v>
      </c>
      <c r="G41" s="9">
        <v>1.1000000000000001</v>
      </c>
      <c r="H41" s="10">
        <f>G41*F41</f>
        <v>13.200000000000001</v>
      </c>
      <c r="I41" s="6" t="s">
        <v>397</v>
      </c>
      <c r="J41" s="47" t="s">
        <v>331</v>
      </c>
      <c r="K41" s="11"/>
    </row>
    <row r="42" spans="1:11" ht="33.75" customHeight="1" x14ac:dyDescent="0.25">
      <c r="A42" s="43" t="s">
        <v>358</v>
      </c>
      <c r="B42" s="88" t="s">
        <v>398</v>
      </c>
      <c r="C42" s="6" t="s">
        <v>15</v>
      </c>
      <c r="D42" s="8" t="s">
        <v>399</v>
      </c>
      <c r="E42" s="6" t="s">
        <v>12</v>
      </c>
      <c r="F42" s="6">
        <v>10</v>
      </c>
      <c r="G42" s="9">
        <v>1.1000000000000001</v>
      </c>
      <c r="H42" s="10">
        <f>G42*F42</f>
        <v>11</v>
      </c>
      <c r="I42" s="6" t="s">
        <v>400</v>
      </c>
      <c r="J42" s="47" t="s">
        <v>331</v>
      </c>
      <c r="K42" s="11"/>
    </row>
    <row r="43" spans="1:11" ht="49.5" customHeight="1" x14ac:dyDescent="0.25">
      <c r="A43" s="43" t="s">
        <v>359</v>
      </c>
      <c r="B43" s="89" t="s">
        <v>401</v>
      </c>
      <c r="C43" s="15" t="s">
        <v>15</v>
      </c>
      <c r="D43" s="15" t="s">
        <v>402</v>
      </c>
      <c r="E43" s="6" t="s">
        <v>55</v>
      </c>
      <c r="F43" s="15">
        <v>12</v>
      </c>
      <c r="G43" s="9">
        <v>1.1000000000000001</v>
      </c>
      <c r="H43" s="10">
        <f>G43*F43</f>
        <v>13.200000000000001</v>
      </c>
      <c r="I43" s="6" t="s">
        <v>403</v>
      </c>
      <c r="J43" s="47" t="s">
        <v>331</v>
      </c>
      <c r="K43" s="11"/>
    </row>
    <row r="44" spans="1:11" s="64" customFormat="1" ht="21.75" customHeight="1" x14ac:dyDescent="0.25">
      <c r="A44" s="67"/>
      <c r="B44" s="59" t="s">
        <v>13</v>
      </c>
      <c r="C44" s="60">
        <f>COUNTA(E36:E43)</f>
        <v>8</v>
      </c>
      <c r="D44" s="67"/>
      <c r="E44" s="67"/>
      <c r="F44" s="68"/>
      <c r="G44" s="68"/>
      <c r="H44" s="69"/>
      <c r="I44" s="67"/>
      <c r="J44" s="63" t="s">
        <v>331</v>
      </c>
      <c r="K44" s="62"/>
    </row>
    <row r="45" spans="1:11" s="64" customFormat="1" ht="21.75" customHeight="1" x14ac:dyDescent="0.25">
      <c r="A45" s="67"/>
      <c r="B45" s="59" t="s">
        <v>14</v>
      </c>
      <c r="C45" s="60">
        <f>COUNTIF(E36:E43,"Đột xuất")</f>
        <v>4</v>
      </c>
      <c r="D45" s="67"/>
      <c r="E45" s="67"/>
      <c r="F45" s="68"/>
      <c r="G45" s="68"/>
      <c r="H45" s="70"/>
      <c r="I45" s="67"/>
      <c r="J45" s="63" t="s">
        <v>331</v>
      </c>
      <c r="K45" s="62"/>
    </row>
    <row r="46" spans="1:11" ht="29.25" customHeight="1" x14ac:dyDescent="0.25">
      <c r="A46" s="18">
        <v>1</v>
      </c>
      <c r="B46" s="83" t="s">
        <v>420</v>
      </c>
      <c r="C46" s="6" t="s">
        <v>15</v>
      </c>
      <c r="D46" s="8" t="s">
        <v>77</v>
      </c>
      <c r="E46" s="6" t="s">
        <v>55</v>
      </c>
      <c r="F46" s="6">
        <v>12</v>
      </c>
      <c r="G46" s="9">
        <v>1.2</v>
      </c>
      <c r="H46" s="10">
        <f t="shared" ref="H46:H49" si="5">G46*F46</f>
        <v>14.399999999999999</v>
      </c>
      <c r="I46" s="6" t="s">
        <v>385</v>
      </c>
      <c r="J46" s="47" t="s">
        <v>333</v>
      </c>
      <c r="K46" s="11"/>
    </row>
    <row r="47" spans="1:11" ht="33" x14ac:dyDescent="0.25">
      <c r="A47" s="18">
        <v>2</v>
      </c>
      <c r="B47" s="83" t="s">
        <v>386</v>
      </c>
      <c r="C47" s="6" t="s">
        <v>15</v>
      </c>
      <c r="D47" s="8" t="s">
        <v>171</v>
      </c>
      <c r="E47" s="6" t="s">
        <v>12</v>
      </c>
      <c r="F47" s="6">
        <v>10</v>
      </c>
      <c r="G47" s="9">
        <v>1</v>
      </c>
      <c r="H47" s="10">
        <f t="shared" si="5"/>
        <v>10</v>
      </c>
      <c r="I47" s="6" t="s">
        <v>387</v>
      </c>
      <c r="J47" s="47" t="s">
        <v>333</v>
      </c>
      <c r="K47" s="11"/>
    </row>
    <row r="48" spans="1:11" ht="33" x14ac:dyDescent="0.25">
      <c r="A48" s="18">
        <v>3</v>
      </c>
      <c r="B48" s="88" t="s">
        <v>421</v>
      </c>
      <c r="C48" s="6" t="s">
        <v>15</v>
      </c>
      <c r="D48" s="8" t="s">
        <v>77</v>
      </c>
      <c r="E48" s="6" t="s">
        <v>55</v>
      </c>
      <c r="F48" s="6">
        <v>12</v>
      </c>
      <c r="G48" s="9">
        <v>1.1000000000000001</v>
      </c>
      <c r="H48" s="10">
        <f t="shared" si="5"/>
        <v>13.200000000000001</v>
      </c>
      <c r="I48" s="6" t="s">
        <v>422</v>
      </c>
      <c r="J48" s="47" t="s">
        <v>333</v>
      </c>
      <c r="K48" s="11"/>
    </row>
    <row r="49" spans="1:11" ht="25.5" customHeight="1" x14ac:dyDescent="0.25">
      <c r="A49" s="18">
        <v>4</v>
      </c>
      <c r="B49" s="88" t="s">
        <v>423</v>
      </c>
      <c r="C49" s="6" t="s">
        <v>15</v>
      </c>
      <c r="D49" s="8">
        <v>46146</v>
      </c>
      <c r="E49" s="6" t="s">
        <v>12</v>
      </c>
      <c r="F49" s="6">
        <v>10</v>
      </c>
      <c r="G49" s="9">
        <v>1</v>
      </c>
      <c r="H49" s="10">
        <f t="shared" si="5"/>
        <v>10</v>
      </c>
      <c r="I49" s="6" t="s">
        <v>424</v>
      </c>
      <c r="J49" s="47" t="s">
        <v>333</v>
      </c>
      <c r="K49" s="11"/>
    </row>
    <row r="50" spans="1:11" ht="25.5" customHeight="1" x14ac:dyDescent="0.25">
      <c r="A50" s="18">
        <v>5</v>
      </c>
      <c r="B50" s="88" t="s">
        <v>425</v>
      </c>
      <c r="C50" s="6" t="s">
        <v>10</v>
      </c>
      <c r="D50" s="8" t="s">
        <v>273</v>
      </c>
      <c r="E50" s="6" t="s">
        <v>12</v>
      </c>
      <c r="F50" s="6">
        <v>10</v>
      </c>
      <c r="G50" s="9">
        <v>1.1000000000000001</v>
      </c>
      <c r="H50" s="10">
        <f>G50*F50</f>
        <v>11</v>
      </c>
      <c r="I50" s="6" t="s">
        <v>426</v>
      </c>
      <c r="J50" s="47" t="s">
        <v>333</v>
      </c>
      <c r="K50" s="11"/>
    </row>
    <row r="51" spans="1:11" ht="38.25" customHeight="1" x14ac:dyDescent="0.25">
      <c r="A51" s="18">
        <v>6</v>
      </c>
      <c r="B51" s="88" t="s">
        <v>396</v>
      </c>
      <c r="C51" s="6" t="s">
        <v>15</v>
      </c>
      <c r="D51" s="8">
        <v>46117</v>
      </c>
      <c r="E51" s="6" t="s">
        <v>55</v>
      </c>
      <c r="F51" s="6">
        <v>12</v>
      </c>
      <c r="G51" s="9">
        <v>1.1000000000000001</v>
      </c>
      <c r="H51" s="10">
        <f>G51*F51</f>
        <v>13.200000000000001</v>
      </c>
      <c r="I51" s="6" t="s">
        <v>397</v>
      </c>
      <c r="J51" s="47" t="s">
        <v>333</v>
      </c>
      <c r="K51" s="11"/>
    </row>
    <row r="52" spans="1:11" s="64" customFormat="1" ht="21.75" customHeight="1" x14ac:dyDescent="0.25">
      <c r="A52" s="67"/>
      <c r="B52" s="59" t="s">
        <v>13</v>
      </c>
      <c r="C52" s="60">
        <f>COUNTA(E46:E51)</f>
        <v>6</v>
      </c>
      <c r="D52" s="67"/>
      <c r="E52" s="67"/>
      <c r="F52" s="68"/>
      <c r="G52" s="68"/>
      <c r="H52" s="69"/>
      <c r="I52" s="67"/>
      <c r="J52" s="63" t="s">
        <v>333</v>
      </c>
      <c r="K52" s="62"/>
    </row>
    <row r="53" spans="1:11" s="64" customFormat="1" ht="21.75" customHeight="1" x14ac:dyDescent="0.25">
      <c r="A53" s="67"/>
      <c r="B53" s="59" t="s">
        <v>14</v>
      </c>
      <c r="C53" s="60">
        <f>COUNTIF(E46:E51,"Đột xuất")</f>
        <v>3</v>
      </c>
      <c r="D53" s="67"/>
      <c r="E53" s="67"/>
      <c r="F53" s="68"/>
      <c r="G53" s="68"/>
      <c r="H53" s="70"/>
      <c r="I53" s="67"/>
      <c r="J53" s="63" t="s">
        <v>333</v>
      </c>
      <c r="K53" s="62"/>
    </row>
    <row r="54" spans="1:11" ht="63" x14ac:dyDescent="0.25">
      <c r="A54" s="18">
        <v>1</v>
      </c>
      <c r="B54" s="83" t="s">
        <v>427</v>
      </c>
      <c r="C54" s="6" t="s">
        <v>428</v>
      </c>
      <c r="D54" s="8">
        <v>46124</v>
      </c>
      <c r="E54" s="6" t="s">
        <v>12</v>
      </c>
      <c r="F54" s="6">
        <v>10</v>
      </c>
      <c r="G54" s="9">
        <v>1</v>
      </c>
      <c r="H54" s="10">
        <f t="shared" ref="H54:H73" si="6">G54*F54</f>
        <v>10</v>
      </c>
      <c r="I54" s="6" t="s">
        <v>429</v>
      </c>
      <c r="J54" s="47" t="s">
        <v>332</v>
      </c>
      <c r="K54" s="11"/>
    </row>
    <row r="55" spans="1:11" ht="49.5" x14ac:dyDescent="0.25">
      <c r="A55" s="18">
        <v>2</v>
      </c>
      <c r="B55" s="83" t="s">
        <v>430</v>
      </c>
      <c r="C55" s="6" t="s">
        <v>15</v>
      </c>
      <c r="D55" s="8">
        <v>46189</v>
      </c>
      <c r="E55" s="6" t="s">
        <v>55</v>
      </c>
      <c r="F55" s="6">
        <v>12</v>
      </c>
      <c r="G55" s="9">
        <v>1.2</v>
      </c>
      <c r="H55" s="10">
        <f t="shared" si="6"/>
        <v>14.399999999999999</v>
      </c>
      <c r="I55" s="6" t="s">
        <v>431</v>
      </c>
      <c r="J55" s="47" t="s">
        <v>332</v>
      </c>
      <c r="K55" s="11"/>
    </row>
    <row r="56" spans="1:11" ht="78.75" x14ac:dyDescent="0.25">
      <c r="A56" s="18">
        <v>3</v>
      </c>
      <c r="B56" s="83" t="s">
        <v>432</v>
      </c>
      <c r="C56" s="6" t="s">
        <v>433</v>
      </c>
      <c r="D56" s="8">
        <v>46184</v>
      </c>
      <c r="E56" s="6" t="s">
        <v>55</v>
      </c>
      <c r="F56" s="6">
        <v>10</v>
      </c>
      <c r="G56" s="9">
        <v>1</v>
      </c>
      <c r="H56" s="10">
        <f t="shared" si="6"/>
        <v>10</v>
      </c>
      <c r="I56" s="6" t="s">
        <v>434</v>
      </c>
      <c r="J56" s="47" t="s">
        <v>332</v>
      </c>
      <c r="K56" s="11"/>
    </row>
    <row r="57" spans="1:11" ht="47.25" x14ac:dyDescent="0.25">
      <c r="A57" s="18">
        <v>4</v>
      </c>
      <c r="B57" s="83" t="s">
        <v>435</v>
      </c>
      <c r="C57" s="6" t="s">
        <v>436</v>
      </c>
      <c r="D57" s="8">
        <v>46183</v>
      </c>
      <c r="E57" s="6" t="s">
        <v>12</v>
      </c>
      <c r="F57" s="6">
        <v>10</v>
      </c>
      <c r="G57" s="9">
        <v>1</v>
      </c>
      <c r="H57" s="10">
        <f t="shared" si="6"/>
        <v>10</v>
      </c>
      <c r="I57" s="6" t="s">
        <v>437</v>
      </c>
      <c r="J57" s="47" t="s">
        <v>332</v>
      </c>
      <c r="K57" s="11"/>
    </row>
    <row r="58" spans="1:11" ht="33" x14ac:dyDescent="0.25">
      <c r="A58" s="18">
        <v>5</v>
      </c>
      <c r="B58" s="83" t="s">
        <v>438</v>
      </c>
      <c r="C58" s="6" t="s">
        <v>439</v>
      </c>
      <c r="D58" s="8">
        <v>46182</v>
      </c>
      <c r="E58" s="6" t="s">
        <v>12</v>
      </c>
      <c r="F58" s="6">
        <v>10</v>
      </c>
      <c r="G58" s="9">
        <v>1</v>
      </c>
      <c r="H58" s="10">
        <f>G58*F58</f>
        <v>10</v>
      </c>
      <c r="I58" s="6" t="s">
        <v>440</v>
      </c>
      <c r="J58" s="47" t="s">
        <v>332</v>
      </c>
      <c r="K58" s="11"/>
    </row>
    <row r="59" spans="1:11" ht="126" x14ac:dyDescent="0.25">
      <c r="A59" s="18">
        <v>6</v>
      </c>
      <c r="B59" s="83" t="s">
        <v>441</v>
      </c>
      <c r="C59" s="17" t="s">
        <v>1049</v>
      </c>
      <c r="D59" s="8">
        <v>46135</v>
      </c>
      <c r="E59" s="6" t="s">
        <v>55</v>
      </c>
      <c r="F59" s="6">
        <v>12</v>
      </c>
      <c r="G59" s="9">
        <v>1.2</v>
      </c>
      <c r="H59" s="10">
        <f t="shared" si="6"/>
        <v>14.399999999999999</v>
      </c>
      <c r="I59" s="6" t="s">
        <v>1050</v>
      </c>
      <c r="J59" s="47" t="s">
        <v>332</v>
      </c>
      <c r="K59" s="11"/>
    </row>
    <row r="60" spans="1:11" ht="66" x14ac:dyDescent="0.25">
      <c r="A60" s="18">
        <v>7</v>
      </c>
      <c r="B60" s="83" t="s">
        <v>442</v>
      </c>
      <c r="C60" s="6" t="s">
        <v>1049</v>
      </c>
      <c r="D60" s="8">
        <v>46174</v>
      </c>
      <c r="E60" s="6" t="s">
        <v>55</v>
      </c>
      <c r="F60" s="6">
        <v>12</v>
      </c>
      <c r="G60" s="9">
        <v>1.2</v>
      </c>
      <c r="H60" s="10">
        <f t="shared" si="6"/>
        <v>14.399999999999999</v>
      </c>
      <c r="I60" s="6" t="s">
        <v>1051</v>
      </c>
      <c r="J60" s="47" t="s">
        <v>332</v>
      </c>
      <c r="K60" s="11"/>
    </row>
    <row r="61" spans="1:11" ht="99" x14ac:dyDescent="0.25">
      <c r="A61" s="18">
        <v>8</v>
      </c>
      <c r="B61" s="83" t="s">
        <v>443</v>
      </c>
      <c r="C61" s="6" t="s">
        <v>54</v>
      </c>
      <c r="D61" s="8">
        <v>46104</v>
      </c>
      <c r="E61" s="6" t="s">
        <v>12</v>
      </c>
      <c r="F61" s="6">
        <v>10</v>
      </c>
      <c r="G61" s="9">
        <v>1</v>
      </c>
      <c r="H61" s="10">
        <f t="shared" si="6"/>
        <v>10</v>
      </c>
      <c r="I61" s="6" t="s">
        <v>444</v>
      </c>
      <c r="J61" s="47" t="s">
        <v>332</v>
      </c>
      <c r="K61" s="11"/>
    </row>
    <row r="62" spans="1:11" ht="49.5" customHeight="1" x14ac:dyDescent="0.25">
      <c r="A62" s="18">
        <v>9</v>
      </c>
      <c r="B62" s="83" t="s">
        <v>445</v>
      </c>
      <c r="C62" s="6" t="s">
        <v>10</v>
      </c>
      <c r="D62" s="8">
        <v>46096</v>
      </c>
      <c r="E62" s="6" t="s">
        <v>12</v>
      </c>
      <c r="F62" s="6">
        <v>10</v>
      </c>
      <c r="G62" s="9">
        <v>1</v>
      </c>
      <c r="H62" s="10">
        <f t="shared" si="6"/>
        <v>10</v>
      </c>
      <c r="I62" s="6" t="s">
        <v>446</v>
      </c>
      <c r="J62" s="47" t="s">
        <v>332</v>
      </c>
      <c r="K62" s="11"/>
    </row>
    <row r="63" spans="1:11" ht="40.5" customHeight="1" x14ac:dyDescent="0.25">
      <c r="A63" s="18">
        <v>10</v>
      </c>
      <c r="B63" s="83" t="s">
        <v>447</v>
      </c>
      <c r="C63" s="6" t="s">
        <v>10</v>
      </c>
      <c r="D63" s="8">
        <v>46104</v>
      </c>
      <c r="E63" s="6" t="s">
        <v>12</v>
      </c>
      <c r="F63" s="6">
        <v>10</v>
      </c>
      <c r="G63" s="9">
        <v>1</v>
      </c>
      <c r="H63" s="10">
        <f t="shared" si="6"/>
        <v>10</v>
      </c>
      <c r="I63" s="6" t="s">
        <v>448</v>
      </c>
      <c r="J63" s="47" t="s">
        <v>332</v>
      </c>
      <c r="K63" s="11"/>
    </row>
    <row r="64" spans="1:11" ht="40.5" customHeight="1" x14ac:dyDescent="0.25">
      <c r="A64" s="18">
        <v>11</v>
      </c>
      <c r="B64" s="83" t="s">
        <v>449</v>
      </c>
      <c r="C64" s="6" t="s">
        <v>54</v>
      </c>
      <c r="D64" s="8">
        <v>46140</v>
      </c>
      <c r="E64" s="6" t="s">
        <v>12</v>
      </c>
      <c r="F64" s="6">
        <v>10</v>
      </c>
      <c r="G64" s="9">
        <v>1</v>
      </c>
      <c r="H64" s="10">
        <f t="shared" si="6"/>
        <v>10</v>
      </c>
      <c r="I64" s="6" t="s">
        <v>450</v>
      </c>
      <c r="J64" s="47" t="s">
        <v>332</v>
      </c>
      <c r="K64" s="11"/>
    </row>
    <row r="65" spans="1:11" ht="49.5" customHeight="1" x14ac:dyDescent="0.25">
      <c r="A65" s="18">
        <v>12</v>
      </c>
      <c r="B65" s="83" t="s">
        <v>451</v>
      </c>
      <c r="C65" s="6" t="s">
        <v>54</v>
      </c>
      <c r="D65" s="8">
        <v>46140</v>
      </c>
      <c r="E65" s="6" t="s">
        <v>55</v>
      </c>
      <c r="F65" s="6">
        <v>12</v>
      </c>
      <c r="G65" s="9">
        <v>1.2</v>
      </c>
      <c r="H65" s="10">
        <f t="shared" si="6"/>
        <v>14.399999999999999</v>
      </c>
      <c r="I65" s="6" t="s">
        <v>452</v>
      </c>
      <c r="J65" s="47" t="s">
        <v>332</v>
      </c>
      <c r="K65" s="11"/>
    </row>
    <row r="66" spans="1:11" ht="49.5" customHeight="1" x14ac:dyDescent="0.25">
      <c r="A66" s="18">
        <v>13</v>
      </c>
      <c r="B66" s="83" t="s">
        <v>453</v>
      </c>
      <c r="C66" s="6" t="s">
        <v>10</v>
      </c>
      <c r="D66" s="8">
        <v>46127</v>
      </c>
      <c r="E66" s="6" t="s">
        <v>12</v>
      </c>
      <c r="F66" s="6">
        <v>10</v>
      </c>
      <c r="G66" s="9">
        <v>1</v>
      </c>
      <c r="H66" s="10">
        <f t="shared" si="6"/>
        <v>10</v>
      </c>
      <c r="I66" s="6" t="s">
        <v>454</v>
      </c>
      <c r="J66" s="47" t="s">
        <v>332</v>
      </c>
      <c r="K66" s="11"/>
    </row>
    <row r="67" spans="1:11" ht="49.5" customHeight="1" x14ac:dyDescent="0.25">
      <c r="A67" s="18">
        <v>14</v>
      </c>
      <c r="B67" s="83" t="s">
        <v>455</v>
      </c>
      <c r="C67" s="6" t="s">
        <v>10</v>
      </c>
      <c r="D67" s="8">
        <v>46182</v>
      </c>
      <c r="E67" s="6" t="s">
        <v>12</v>
      </c>
      <c r="F67" s="6">
        <v>10</v>
      </c>
      <c r="G67" s="9">
        <v>1</v>
      </c>
      <c r="H67" s="10">
        <f t="shared" si="6"/>
        <v>10</v>
      </c>
      <c r="I67" s="6" t="s">
        <v>456</v>
      </c>
      <c r="J67" s="47" t="s">
        <v>332</v>
      </c>
      <c r="K67" s="11"/>
    </row>
    <row r="68" spans="1:11" ht="49.5" customHeight="1" x14ac:dyDescent="0.25">
      <c r="A68" s="18">
        <v>15</v>
      </c>
      <c r="B68" s="85" t="s">
        <v>457</v>
      </c>
      <c r="C68" s="6" t="s">
        <v>10</v>
      </c>
      <c r="D68" s="8">
        <v>46188</v>
      </c>
      <c r="E68" s="6" t="s">
        <v>12</v>
      </c>
      <c r="F68" s="6">
        <v>10</v>
      </c>
      <c r="G68" s="9">
        <v>1</v>
      </c>
      <c r="H68" s="10">
        <f t="shared" si="6"/>
        <v>10</v>
      </c>
      <c r="I68" s="6" t="s">
        <v>458</v>
      </c>
      <c r="J68" s="47" t="s">
        <v>332</v>
      </c>
      <c r="K68" s="11"/>
    </row>
    <row r="69" spans="1:11" ht="33" x14ac:dyDescent="0.25">
      <c r="A69" s="18">
        <v>16</v>
      </c>
      <c r="B69" s="85" t="s">
        <v>459</v>
      </c>
      <c r="C69" s="6" t="s">
        <v>460</v>
      </c>
      <c r="D69" s="8">
        <v>46127</v>
      </c>
      <c r="E69" s="6" t="s">
        <v>55</v>
      </c>
      <c r="F69" s="6">
        <v>12</v>
      </c>
      <c r="G69" s="9">
        <v>1.2</v>
      </c>
      <c r="H69" s="10">
        <f t="shared" si="6"/>
        <v>14.399999999999999</v>
      </c>
      <c r="I69" s="6" t="s">
        <v>461</v>
      </c>
      <c r="J69" s="47" t="s">
        <v>332</v>
      </c>
      <c r="K69" s="11"/>
    </row>
    <row r="70" spans="1:11" ht="63" x14ac:dyDescent="0.25">
      <c r="A70" s="18">
        <v>17</v>
      </c>
      <c r="B70" s="85" t="s">
        <v>462</v>
      </c>
      <c r="C70" s="6" t="s">
        <v>463</v>
      </c>
      <c r="D70" s="8">
        <v>45796</v>
      </c>
      <c r="E70" s="6" t="s">
        <v>55</v>
      </c>
      <c r="F70" s="6">
        <v>12</v>
      </c>
      <c r="G70" s="9">
        <v>1.2</v>
      </c>
      <c r="H70" s="10">
        <f t="shared" si="6"/>
        <v>14.399999999999999</v>
      </c>
      <c r="I70" s="8" t="s">
        <v>464</v>
      </c>
      <c r="J70" s="47" t="s">
        <v>332</v>
      </c>
      <c r="K70" s="11"/>
    </row>
    <row r="71" spans="1:11" ht="34.5" customHeight="1" x14ac:dyDescent="0.25">
      <c r="A71" s="18">
        <v>18</v>
      </c>
      <c r="B71" s="85" t="s">
        <v>465</v>
      </c>
      <c r="C71" s="8" t="s">
        <v>54</v>
      </c>
      <c r="D71" s="8">
        <v>46124</v>
      </c>
      <c r="E71" s="6" t="s">
        <v>12</v>
      </c>
      <c r="F71" s="6">
        <v>10</v>
      </c>
      <c r="G71" s="9">
        <v>1</v>
      </c>
      <c r="H71" s="10">
        <f t="shared" si="6"/>
        <v>10</v>
      </c>
      <c r="I71" s="8" t="s">
        <v>466</v>
      </c>
      <c r="J71" s="47" t="s">
        <v>332</v>
      </c>
      <c r="K71" s="11"/>
    </row>
    <row r="72" spans="1:11" ht="34.5" customHeight="1" x14ac:dyDescent="0.25">
      <c r="A72" s="18">
        <v>19</v>
      </c>
      <c r="B72" s="85" t="s">
        <v>467</v>
      </c>
      <c r="C72" s="6" t="s">
        <v>10</v>
      </c>
      <c r="D72" s="8">
        <v>46179</v>
      </c>
      <c r="E72" s="6" t="s">
        <v>12</v>
      </c>
      <c r="F72" s="6">
        <v>10</v>
      </c>
      <c r="G72" s="9">
        <v>1</v>
      </c>
      <c r="H72" s="10">
        <f t="shared" si="6"/>
        <v>10</v>
      </c>
      <c r="I72" s="8">
        <v>46179</v>
      </c>
      <c r="J72" s="47" t="s">
        <v>332</v>
      </c>
      <c r="K72" s="11"/>
    </row>
    <row r="73" spans="1:11" ht="34.5" customHeight="1" x14ac:dyDescent="0.25">
      <c r="A73" s="18">
        <v>20</v>
      </c>
      <c r="B73" s="85" t="s">
        <v>468</v>
      </c>
      <c r="C73" s="6" t="s">
        <v>10</v>
      </c>
      <c r="D73" s="8">
        <v>46179</v>
      </c>
      <c r="E73" s="6" t="s">
        <v>12</v>
      </c>
      <c r="F73" s="6">
        <v>10</v>
      </c>
      <c r="G73" s="9">
        <v>1</v>
      </c>
      <c r="H73" s="10">
        <f t="shared" si="6"/>
        <v>10</v>
      </c>
      <c r="I73" s="8">
        <v>46179</v>
      </c>
      <c r="J73" s="47" t="s">
        <v>332</v>
      </c>
      <c r="K73" s="11"/>
    </row>
    <row r="74" spans="1:11" s="64" customFormat="1" ht="21.75" customHeight="1" x14ac:dyDescent="0.25">
      <c r="A74" s="67"/>
      <c r="B74" s="59" t="s">
        <v>13</v>
      </c>
      <c r="C74" s="60">
        <f>COUNTA(E54:E73)</f>
        <v>20</v>
      </c>
      <c r="D74" s="67"/>
      <c r="E74" s="67"/>
      <c r="F74" s="68"/>
      <c r="G74" s="68"/>
      <c r="H74" s="69"/>
      <c r="I74" s="67"/>
      <c r="J74" s="63" t="s">
        <v>332</v>
      </c>
      <c r="K74" s="62"/>
    </row>
    <row r="75" spans="1:11" s="64" customFormat="1" ht="21.75" customHeight="1" x14ac:dyDescent="0.25">
      <c r="A75" s="67"/>
      <c r="B75" s="59" t="s">
        <v>14</v>
      </c>
      <c r="C75" s="60">
        <f>COUNTIF(E54:E73,"Đột xuất")</f>
        <v>7</v>
      </c>
      <c r="D75" s="67"/>
      <c r="E75" s="67"/>
      <c r="F75" s="68"/>
      <c r="G75" s="68"/>
      <c r="H75" s="70"/>
      <c r="I75" s="67"/>
      <c r="J75" s="63" t="s">
        <v>332</v>
      </c>
      <c r="K75" s="62"/>
    </row>
    <row r="76" spans="1:11" ht="39" customHeight="1" x14ac:dyDescent="0.25">
      <c r="A76" s="18">
        <v>1</v>
      </c>
      <c r="B76" s="83" t="s">
        <v>532</v>
      </c>
      <c r="C76" s="6" t="s">
        <v>10</v>
      </c>
      <c r="D76" s="6" t="s">
        <v>11</v>
      </c>
      <c r="E76" s="6" t="s">
        <v>12</v>
      </c>
      <c r="F76" s="6">
        <v>10</v>
      </c>
      <c r="G76" s="9">
        <v>1</v>
      </c>
      <c r="H76" s="10">
        <f t="shared" ref="H76:H86" si="7">G76*F76</f>
        <v>10</v>
      </c>
      <c r="I76" s="6" t="s">
        <v>533</v>
      </c>
      <c r="J76" s="47" t="s">
        <v>353</v>
      </c>
      <c r="K76" s="11"/>
    </row>
    <row r="77" spans="1:11" ht="34.5" customHeight="1" x14ac:dyDescent="0.25">
      <c r="A77" s="18">
        <v>2</v>
      </c>
      <c r="B77" s="83" t="s">
        <v>534</v>
      </c>
      <c r="C77" s="6" t="s">
        <v>10</v>
      </c>
      <c r="D77" s="6" t="s">
        <v>17</v>
      </c>
      <c r="E77" s="6" t="s">
        <v>12</v>
      </c>
      <c r="F77" s="6">
        <v>10</v>
      </c>
      <c r="G77" s="9">
        <v>1</v>
      </c>
      <c r="H77" s="10">
        <f t="shared" si="7"/>
        <v>10</v>
      </c>
      <c r="I77" s="6" t="s">
        <v>535</v>
      </c>
      <c r="J77" s="47" t="s">
        <v>353</v>
      </c>
      <c r="K77" s="11"/>
    </row>
    <row r="78" spans="1:11" ht="34.5" customHeight="1" x14ac:dyDescent="0.25">
      <c r="A78" s="18">
        <v>3</v>
      </c>
      <c r="B78" s="83" t="s">
        <v>536</v>
      </c>
      <c r="C78" s="6" t="s">
        <v>10</v>
      </c>
      <c r="D78" s="6" t="s">
        <v>18</v>
      </c>
      <c r="E78" s="6" t="s">
        <v>12</v>
      </c>
      <c r="F78" s="6">
        <v>10</v>
      </c>
      <c r="G78" s="9">
        <v>1</v>
      </c>
      <c r="H78" s="10">
        <f t="shared" si="7"/>
        <v>10</v>
      </c>
      <c r="I78" s="6" t="s">
        <v>537</v>
      </c>
      <c r="J78" s="47" t="s">
        <v>353</v>
      </c>
      <c r="K78" s="11"/>
    </row>
    <row r="79" spans="1:11" ht="34.5" customHeight="1" x14ac:dyDescent="0.25">
      <c r="A79" s="18">
        <v>4</v>
      </c>
      <c r="B79" s="83" t="s">
        <v>538</v>
      </c>
      <c r="C79" s="6" t="s">
        <v>15</v>
      </c>
      <c r="D79" s="8">
        <v>46178</v>
      </c>
      <c r="E79" s="6" t="s">
        <v>12</v>
      </c>
      <c r="F79" s="6">
        <v>10</v>
      </c>
      <c r="G79" s="9">
        <v>1</v>
      </c>
      <c r="H79" s="10">
        <f t="shared" si="7"/>
        <v>10</v>
      </c>
      <c r="I79" s="6" t="s">
        <v>539</v>
      </c>
      <c r="J79" s="47" t="s">
        <v>353</v>
      </c>
      <c r="K79" s="11"/>
    </row>
    <row r="80" spans="1:11" ht="48.75" customHeight="1" x14ac:dyDescent="0.25">
      <c r="A80" s="18">
        <v>5</v>
      </c>
      <c r="B80" s="83" t="s">
        <v>540</v>
      </c>
      <c r="C80" s="6" t="s">
        <v>10</v>
      </c>
      <c r="D80" s="8">
        <v>46146</v>
      </c>
      <c r="E80" s="6" t="s">
        <v>12</v>
      </c>
      <c r="F80" s="6">
        <v>10</v>
      </c>
      <c r="G80" s="9">
        <v>1</v>
      </c>
      <c r="H80" s="10">
        <f t="shared" si="7"/>
        <v>10</v>
      </c>
      <c r="I80" s="6" t="s">
        <v>541</v>
      </c>
      <c r="J80" s="47" t="s">
        <v>353</v>
      </c>
      <c r="K80" s="11"/>
    </row>
    <row r="81" spans="1:11" ht="61.5" customHeight="1" x14ac:dyDescent="0.25">
      <c r="A81" s="18">
        <v>6</v>
      </c>
      <c r="B81" s="83" t="s">
        <v>542</v>
      </c>
      <c r="C81" s="6" t="s">
        <v>15</v>
      </c>
      <c r="D81" s="8" t="s">
        <v>543</v>
      </c>
      <c r="E81" s="6" t="s">
        <v>12</v>
      </c>
      <c r="F81" s="6">
        <v>10</v>
      </c>
      <c r="G81" s="9">
        <v>1.1000000000000001</v>
      </c>
      <c r="H81" s="10">
        <f t="shared" si="7"/>
        <v>11</v>
      </c>
      <c r="I81" s="6" t="s">
        <v>544</v>
      </c>
      <c r="J81" s="47" t="s">
        <v>353</v>
      </c>
      <c r="K81" s="11"/>
    </row>
    <row r="82" spans="1:11" ht="36" customHeight="1" x14ac:dyDescent="0.25">
      <c r="A82" s="18">
        <v>7</v>
      </c>
      <c r="B82" s="83" t="s">
        <v>545</v>
      </c>
      <c r="C82" s="6" t="s">
        <v>15</v>
      </c>
      <c r="D82" s="8" t="s">
        <v>546</v>
      </c>
      <c r="E82" s="6" t="s">
        <v>12</v>
      </c>
      <c r="F82" s="6">
        <v>10</v>
      </c>
      <c r="G82" s="9">
        <v>1.1000000000000001</v>
      </c>
      <c r="H82" s="10">
        <f t="shared" si="7"/>
        <v>11</v>
      </c>
      <c r="I82" s="6" t="s">
        <v>544</v>
      </c>
      <c r="J82" s="47" t="s">
        <v>353</v>
      </c>
      <c r="K82" s="11"/>
    </row>
    <row r="83" spans="1:11" ht="41.25" customHeight="1" x14ac:dyDescent="0.25">
      <c r="A83" s="18">
        <v>8</v>
      </c>
      <c r="B83" s="94" t="s">
        <v>547</v>
      </c>
      <c r="C83" s="6" t="s">
        <v>15</v>
      </c>
      <c r="D83" s="8" t="s">
        <v>248</v>
      </c>
      <c r="E83" s="6" t="s">
        <v>12</v>
      </c>
      <c r="F83" s="6">
        <v>10</v>
      </c>
      <c r="G83" s="9">
        <v>1.1000000000000001</v>
      </c>
      <c r="H83" s="10">
        <f t="shared" si="7"/>
        <v>11</v>
      </c>
      <c r="I83" s="6" t="s">
        <v>548</v>
      </c>
      <c r="J83" s="47" t="s">
        <v>353</v>
      </c>
      <c r="K83" s="11"/>
    </row>
    <row r="84" spans="1:11" ht="82.5" x14ac:dyDescent="0.25">
      <c r="A84" s="18">
        <v>9</v>
      </c>
      <c r="B84" s="88" t="s">
        <v>549</v>
      </c>
      <c r="C84" s="6" t="s">
        <v>550</v>
      </c>
      <c r="D84" s="19" t="s">
        <v>551</v>
      </c>
      <c r="E84" s="6" t="s">
        <v>55</v>
      </c>
      <c r="F84" s="6">
        <v>12</v>
      </c>
      <c r="G84" s="9">
        <v>1.2</v>
      </c>
      <c r="H84" s="44">
        <f>G84*F84</f>
        <v>14.399999999999999</v>
      </c>
      <c r="I84" s="6" t="s">
        <v>552</v>
      </c>
      <c r="J84" s="47" t="s">
        <v>353</v>
      </c>
      <c r="K84" s="11"/>
    </row>
    <row r="85" spans="1:11" ht="39" customHeight="1" x14ac:dyDescent="0.25">
      <c r="A85" s="18">
        <v>10</v>
      </c>
      <c r="B85" s="88" t="s">
        <v>553</v>
      </c>
      <c r="C85" s="6" t="s">
        <v>10</v>
      </c>
      <c r="D85" s="8">
        <v>46330</v>
      </c>
      <c r="E85" s="6" t="s">
        <v>55</v>
      </c>
      <c r="F85" s="6">
        <v>12</v>
      </c>
      <c r="G85" s="9">
        <v>1.2</v>
      </c>
      <c r="H85" s="10">
        <f t="shared" si="7"/>
        <v>14.399999999999999</v>
      </c>
      <c r="I85" s="6" t="s">
        <v>554</v>
      </c>
      <c r="J85" s="47" t="s">
        <v>353</v>
      </c>
      <c r="K85" s="11"/>
    </row>
    <row r="86" spans="1:11" ht="39" customHeight="1" x14ac:dyDescent="0.25">
      <c r="A86" s="18">
        <v>11</v>
      </c>
      <c r="B86" s="88" t="s">
        <v>555</v>
      </c>
      <c r="C86" s="6" t="s">
        <v>10</v>
      </c>
      <c r="D86" s="8">
        <v>46332</v>
      </c>
      <c r="E86" s="6" t="s">
        <v>55</v>
      </c>
      <c r="F86" s="6">
        <v>12</v>
      </c>
      <c r="G86" s="9">
        <v>1.2</v>
      </c>
      <c r="H86" s="10">
        <f t="shared" si="7"/>
        <v>14.399999999999999</v>
      </c>
      <c r="I86" s="6" t="s">
        <v>556</v>
      </c>
      <c r="J86" s="47" t="s">
        <v>353</v>
      </c>
      <c r="K86" s="11"/>
    </row>
    <row r="87" spans="1:11" s="64" customFormat="1" ht="21.75" customHeight="1" x14ac:dyDescent="0.25">
      <c r="A87" s="67"/>
      <c r="B87" s="59" t="s">
        <v>13</v>
      </c>
      <c r="C87" s="60">
        <f>COUNTA(E76:E86)</f>
        <v>11</v>
      </c>
      <c r="D87" s="67"/>
      <c r="E87" s="67"/>
      <c r="F87" s="68"/>
      <c r="G87" s="68"/>
      <c r="H87" s="69"/>
      <c r="I87" s="67"/>
      <c r="J87" s="63" t="s">
        <v>353</v>
      </c>
      <c r="K87" s="62"/>
    </row>
    <row r="88" spans="1:11" s="64" customFormat="1" ht="21.75" customHeight="1" x14ac:dyDescent="0.25">
      <c r="A88" s="67"/>
      <c r="B88" s="59" t="s">
        <v>14</v>
      </c>
      <c r="C88" s="60">
        <f>COUNTIF(E76:E86,"Đột xuất")</f>
        <v>3</v>
      </c>
      <c r="D88" s="67"/>
      <c r="E88" s="67"/>
      <c r="F88" s="68"/>
      <c r="G88" s="68"/>
      <c r="H88" s="70"/>
      <c r="I88" s="67"/>
      <c r="J88" s="63" t="s">
        <v>353</v>
      </c>
      <c r="K88" s="62"/>
    </row>
    <row r="89" spans="1:11" ht="33" x14ac:dyDescent="0.25">
      <c r="A89" s="18">
        <v>1</v>
      </c>
      <c r="B89" s="83" t="s">
        <v>557</v>
      </c>
      <c r="C89" s="6" t="s">
        <v>10</v>
      </c>
      <c r="D89" s="8">
        <v>46114</v>
      </c>
      <c r="E89" s="6" t="s">
        <v>12</v>
      </c>
      <c r="F89" s="6">
        <v>10</v>
      </c>
      <c r="G89" s="9">
        <v>1</v>
      </c>
      <c r="H89" s="10">
        <f t="shared" ref="H89:H100" si="8">G89*F89</f>
        <v>10</v>
      </c>
      <c r="I89" s="14" t="s">
        <v>558</v>
      </c>
      <c r="J89" s="47" t="s">
        <v>355</v>
      </c>
      <c r="K89" s="11"/>
    </row>
    <row r="90" spans="1:11" ht="49.5" x14ac:dyDescent="0.25">
      <c r="A90" s="18">
        <v>2</v>
      </c>
      <c r="B90" s="85" t="s">
        <v>559</v>
      </c>
      <c r="C90" s="6" t="s">
        <v>10</v>
      </c>
      <c r="D90" s="8">
        <v>46125</v>
      </c>
      <c r="E90" s="6" t="s">
        <v>12</v>
      </c>
      <c r="F90" s="6">
        <v>10</v>
      </c>
      <c r="G90" s="9">
        <v>1</v>
      </c>
      <c r="H90" s="10">
        <f t="shared" si="8"/>
        <v>10</v>
      </c>
      <c r="I90" s="14" t="s">
        <v>560</v>
      </c>
      <c r="J90" s="47" t="s">
        <v>355</v>
      </c>
      <c r="K90" s="11"/>
    </row>
    <row r="91" spans="1:11" ht="33" x14ac:dyDescent="0.25">
      <c r="A91" s="18">
        <v>3</v>
      </c>
      <c r="B91" s="83" t="s">
        <v>561</v>
      </c>
      <c r="C91" s="14" t="s">
        <v>562</v>
      </c>
      <c r="D91" s="8">
        <v>46138</v>
      </c>
      <c r="E91" s="6" t="s">
        <v>12</v>
      </c>
      <c r="F91" s="6">
        <v>10</v>
      </c>
      <c r="G91" s="9">
        <v>1</v>
      </c>
      <c r="H91" s="10">
        <f t="shared" si="8"/>
        <v>10</v>
      </c>
      <c r="I91" s="42" t="s">
        <v>563</v>
      </c>
      <c r="J91" s="47" t="s">
        <v>355</v>
      </c>
      <c r="K91" s="11"/>
    </row>
    <row r="92" spans="1:11" ht="33" x14ac:dyDescent="0.25">
      <c r="A92" s="18">
        <v>4</v>
      </c>
      <c r="B92" s="83" t="s">
        <v>564</v>
      </c>
      <c r="C92" s="6" t="s">
        <v>15</v>
      </c>
      <c r="D92" s="8">
        <v>46140</v>
      </c>
      <c r="E92" s="6" t="s">
        <v>12</v>
      </c>
      <c r="F92" s="6">
        <v>10</v>
      </c>
      <c r="G92" s="9">
        <v>1</v>
      </c>
      <c r="H92" s="10">
        <f t="shared" si="8"/>
        <v>10</v>
      </c>
      <c r="I92" s="42" t="s">
        <v>565</v>
      </c>
      <c r="J92" s="47" t="s">
        <v>355</v>
      </c>
      <c r="K92" s="11"/>
    </row>
    <row r="93" spans="1:11" ht="39.75" customHeight="1" x14ac:dyDescent="0.25">
      <c r="A93" s="18">
        <v>5</v>
      </c>
      <c r="B93" s="85" t="s">
        <v>566</v>
      </c>
      <c r="C93" s="14" t="s">
        <v>567</v>
      </c>
      <c r="D93" s="45">
        <v>46141</v>
      </c>
      <c r="E93" s="6" t="s">
        <v>55</v>
      </c>
      <c r="F93" s="6">
        <v>10</v>
      </c>
      <c r="G93" s="9">
        <v>1</v>
      </c>
      <c r="H93" s="10">
        <f t="shared" si="8"/>
        <v>10</v>
      </c>
      <c r="I93" s="14" t="s">
        <v>558</v>
      </c>
      <c r="J93" s="47" t="s">
        <v>355</v>
      </c>
      <c r="K93" s="11"/>
    </row>
    <row r="94" spans="1:11" ht="47.25" x14ac:dyDescent="0.25">
      <c r="A94" s="18">
        <v>6</v>
      </c>
      <c r="B94" s="85" t="s">
        <v>568</v>
      </c>
      <c r="C94" s="14" t="s">
        <v>562</v>
      </c>
      <c r="D94" s="45">
        <v>46141</v>
      </c>
      <c r="E94" s="6" t="s">
        <v>12</v>
      </c>
      <c r="F94" s="6">
        <v>10</v>
      </c>
      <c r="G94" s="9">
        <v>1</v>
      </c>
      <c r="H94" s="10">
        <f t="shared" si="8"/>
        <v>10</v>
      </c>
      <c r="I94" s="46" t="s">
        <v>569</v>
      </c>
      <c r="J94" s="47" t="s">
        <v>355</v>
      </c>
      <c r="K94" s="11"/>
    </row>
    <row r="95" spans="1:11" ht="49.5" x14ac:dyDescent="0.25">
      <c r="A95" s="18">
        <v>7</v>
      </c>
      <c r="B95" s="83" t="s">
        <v>570</v>
      </c>
      <c r="C95" s="14" t="s">
        <v>562</v>
      </c>
      <c r="D95" s="8">
        <v>46171</v>
      </c>
      <c r="E95" s="6" t="s">
        <v>12</v>
      </c>
      <c r="F95" s="6">
        <v>10</v>
      </c>
      <c r="G95" s="9">
        <v>1</v>
      </c>
      <c r="H95" s="10">
        <f t="shared" si="8"/>
        <v>10</v>
      </c>
      <c r="I95" s="42" t="s">
        <v>563</v>
      </c>
      <c r="J95" s="47" t="s">
        <v>355</v>
      </c>
      <c r="K95" s="11"/>
    </row>
    <row r="96" spans="1:11" ht="49.5" x14ac:dyDescent="0.25">
      <c r="A96" s="18">
        <v>8</v>
      </c>
      <c r="B96" s="83" t="s">
        <v>571</v>
      </c>
      <c r="C96" s="6" t="s">
        <v>10</v>
      </c>
      <c r="D96" s="8">
        <v>46172</v>
      </c>
      <c r="E96" s="6" t="s">
        <v>12</v>
      </c>
      <c r="F96" s="6">
        <v>10</v>
      </c>
      <c r="G96" s="9">
        <v>1</v>
      </c>
      <c r="H96" s="10">
        <f t="shared" si="8"/>
        <v>10</v>
      </c>
      <c r="I96" s="14" t="s">
        <v>558</v>
      </c>
      <c r="J96" s="47" t="s">
        <v>355</v>
      </c>
      <c r="K96" s="11"/>
    </row>
    <row r="97" spans="1:11" ht="43.5" customHeight="1" x14ac:dyDescent="0.25">
      <c r="A97" s="18">
        <v>9</v>
      </c>
      <c r="B97" s="88" t="s">
        <v>572</v>
      </c>
      <c r="C97" s="6" t="s">
        <v>573</v>
      </c>
      <c r="D97" s="6" t="s">
        <v>574</v>
      </c>
      <c r="E97" s="6" t="s">
        <v>12</v>
      </c>
      <c r="F97" s="6">
        <v>10</v>
      </c>
      <c r="G97" s="9">
        <v>1</v>
      </c>
      <c r="H97" s="10">
        <f>G97*F97</f>
        <v>10</v>
      </c>
      <c r="I97" s="42" t="s">
        <v>575</v>
      </c>
      <c r="J97" s="47" t="s">
        <v>355</v>
      </c>
      <c r="K97" s="11"/>
    </row>
    <row r="98" spans="1:11" ht="39.75" customHeight="1" x14ac:dyDescent="0.25">
      <c r="A98" s="18">
        <v>10</v>
      </c>
      <c r="B98" s="83" t="s">
        <v>576</v>
      </c>
      <c r="C98" s="15" t="s">
        <v>10</v>
      </c>
      <c r="D98" s="38">
        <v>46182</v>
      </c>
      <c r="E98" s="6" t="s">
        <v>55</v>
      </c>
      <c r="F98" s="6">
        <v>10</v>
      </c>
      <c r="G98" s="9">
        <v>1</v>
      </c>
      <c r="H98" s="10">
        <f t="shared" si="8"/>
        <v>10</v>
      </c>
      <c r="I98" s="14" t="s">
        <v>577</v>
      </c>
      <c r="J98" s="47" t="s">
        <v>355</v>
      </c>
      <c r="K98" s="11"/>
    </row>
    <row r="99" spans="1:11" ht="38.25" customHeight="1" x14ac:dyDescent="0.25">
      <c r="A99" s="18">
        <v>11</v>
      </c>
      <c r="B99" s="88" t="s">
        <v>578</v>
      </c>
      <c r="C99" s="6" t="s">
        <v>579</v>
      </c>
      <c r="D99" s="8">
        <v>46192</v>
      </c>
      <c r="E99" s="6" t="s">
        <v>55</v>
      </c>
      <c r="F99" s="6">
        <v>10</v>
      </c>
      <c r="G99" s="9">
        <v>1</v>
      </c>
      <c r="H99" s="10">
        <f t="shared" si="8"/>
        <v>10</v>
      </c>
      <c r="I99" s="42" t="s">
        <v>580</v>
      </c>
      <c r="J99" s="47" t="s">
        <v>355</v>
      </c>
      <c r="K99" s="11"/>
    </row>
    <row r="100" spans="1:11" ht="42" customHeight="1" x14ac:dyDescent="0.25">
      <c r="A100" s="18">
        <v>12</v>
      </c>
      <c r="B100" s="86" t="s">
        <v>581</v>
      </c>
      <c r="C100" s="47" t="s">
        <v>10</v>
      </c>
      <c r="D100" s="45">
        <v>46203</v>
      </c>
      <c r="E100" s="6" t="s">
        <v>12</v>
      </c>
      <c r="F100" s="6">
        <v>10</v>
      </c>
      <c r="G100" s="9">
        <v>1</v>
      </c>
      <c r="H100" s="10">
        <f t="shared" si="8"/>
        <v>10</v>
      </c>
      <c r="I100" s="6" t="s">
        <v>582</v>
      </c>
      <c r="J100" s="47" t="s">
        <v>355</v>
      </c>
      <c r="K100" s="11"/>
    </row>
    <row r="101" spans="1:11" s="64" customFormat="1" ht="21.75" customHeight="1" x14ac:dyDescent="0.25">
      <c r="A101" s="67"/>
      <c r="B101" s="59" t="s">
        <v>13</v>
      </c>
      <c r="C101" s="60">
        <f>COUNTA(E89:E100)</f>
        <v>12</v>
      </c>
      <c r="D101" s="67"/>
      <c r="E101" s="67"/>
      <c r="F101" s="68"/>
      <c r="G101" s="68"/>
      <c r="H101" s="69"/>
      <c r="I101" s="67"/>
      <c r="J101" s="63" t="s">
        <v>355</v>
      </c>
      <c r="K101" s="62"/>
    </row>
    <row r="102" spans="1:11" s="64" customFormat="1" ht="21.75" customHeight="1" x14ac:dyDescent="0.25">
      <c r="A102" s="67"/>
      <c r="B102" s="59" t="s">
        <v>14</v>
      </c>
      <c r="C102" s="60">
        <f>COUNTIF(E89:E100,"Đột xuất")</f>
        <v>3</v>
      </c>
      <c r="D102" s="67"/>
      <c r="E102" s="67"/>
      <c r="F102" s="68"/>
      <c r="G102" s="71"/>
      <c r="H102" s="70"/>
      <c r="I102" s="67"/>
      <c r="J102" s="63" t="s">
        <v>355</v>
      </c>
      <c r="K102" s="62"/>
    </row>
    <row r="103" spans="1:11" ht="33" x14ac:dyDescent="0.25">
      <c r="A103" s="43" t="s">
        <v>1030</v>
      </c>
      <c r="B103" s="83" t="s">
        <v>779</v>
      </c>
      <c r="C103" s="6" t="s">
        <v>10</v>
      </c>
      <c r="D103" s="8">
        <v>46110</v>
      </c>
      <c r="E103" s="6" t="s">
        <v>12</v>
      </c>
      <c r="F103" s="6">
        <v>10</v>
      </c>
      <c r="G103" s="9">
        <v>1</v>
      </c>
      <c r="H103" s="10">
        <f t="shared" ref="H103:H112" si="9">G103*F103</f>
        <v>10</v>
      </c>
      <c r="I103" s="6" t="s">
        <v>596</v>
      </c>
      <c r="J103" s="47" t="s">
        <v>354</v>
      </c>
      <c r="K103" s="11"/>
    </row>
    <row r="104" spans="1:11" ht="33" x14ac:dyDescent="0.25">
      <c r="A104" s="43" t="s">
        <v>1031</v>
      </c>
      <c r="B104" s="83" t="s">
        <v>780</v>
      </c>
      <c r="C104" s="6" t="s">
        <v>10</v>
      </c>
      <c r="D104" s="8">
        <v>46140</v>
      </c>
      <c r="E104" s="6" t="s">
        <v>12</v>
      </c>
      <c r="F104" s="6">
        <v>10</v>
      </c>
      <c r="G104" s="9">
        <v>1</v>
      </c>
      <c r="H104" s="10">
        <f t="shared" si="9"/>
        <v>10</v>
      </c>
      <c r="I104" s="6" t="s">
        <v>781</v>
      </c>
      <c r="J104" s="47" t="s">
        <v>354</v>
      </c>
      <c r="K104" s="11"/>
    </row>
    <row r="105" spans="1:11" ht="33" x14ac:dyDescent="0.25">
      <c r="A105" s="43" t="s">
        <v>1032</v>
      </c>
      <c r="B105" s="83" t="s">
        <v>782</v>
      </c>
      <c r="C105" s="6" t="s">
        <v>10</v>
      </c>
      <c r="D105" s="8">
        <v>46172</v>
      </c>
      <c r="E105" s="6" t="s">
        <v>12</v>
      </c>
      <c r="F105" s="6">
        <v>10</v>
      </c>
      <c r="G105" s="9">
        <v>1</v>
      </c>
      <c r="H105" s="10">
        <f t="shared" si="9"/>
        <v>10</v>
      </c>
      <c r="I105" s="6" t="s">
        <v>783</v>
      </c>
      <c r="J105" s="47" t="s">
        <v>354</v>
      </c>
      <c r="K105" s="11"/>
    </row>
    <row r="106" spans="1:11" ht="47.25" x14ac:dyDescent="0.25">
      <c r="A106" s="43" t="s">
        <v>1033</v>
      </c>
      <c r="B106" s="83" t="s">
        <v>784</v>
      </c>
      <c r="C106" s="6" t="s">
        <v>550</v>
      </c>
      <c r="D106" s="8" t="s">
        <v>551</v>
      </c>
      <c r="E106" s="6" t="s">
        <v>55</v>
      </c>
      <c r="F106" s="6">
        <v>10</v>
      </c>
      <c r="G106" s="9">
        <v>1</v>
      </c>
      <c r="H106" s="10">
        <f t="shared" si="9"/>
        <v>10</v>
      </c>
      <c r="I106" s="6" t="s">
        <v>785</v>
      </c>
      <c r="J106" s="47" t="s">
        <v>354</v>
      </c>
      <c r="K106" s="11"/>
    </row>
    <row r="107" spans="1:11" ht="49.5" x14ac:dyDescent="0.25">
      <c r="A107" s="43" t="s">
        <v>1034</v>
      </c>
      <c r="B107" s="88" t="s">
        <v>786</v>
      </c>
      <c r="C107" s="6" t="s">
        <v>10</v>
      </c>
      <c r="D107" s="6" t="s">
        <v>787</v>
      </c>
      <c r="E107" s="6" t="s">
        <v>12</v>
      </c>
      <c r="F107" s="6">
        <v>10</v>
      </c>
      <c r="G107" s="9">
        <v>1</v>
      </c>
      <c r="H107" s="10">
        <f>G107*F107</f>
        <v>10</v>
      </c>
      <c r="I107" s="6" t="s">
        <v>787</v>
      </c>
      <c r="J107" s="47" t="s">
        <v>354</v>
      </c>
      <c r="K107" s="11"/>
    </row>
    <row r="108" spans="1:11" ht="33" x14ac:dyDescent="0.25">
      <c r="A108" s="43" t="s">
        <v>1035</v>
      </c>
      <c r="B108" s="88" t="s">
        <v>788</v>
      </c>
      <c r="C108" s="6" t="s">
        <v>789</v>
      </c>
      <c r="D108" s="8">
        <v>46127</v>
      </c>
      <c r="E108" s="6" t="s">
        <v>12</v>
      </c>
      <c r="F108" s="6">
        <v>10</v>
      </c>
      <c r="G108" s="9">
        <v>1</v>
      </c>
      <c r="H108" s="10">
        <f t="shared" si="9"/>
        <v>10</v>
      </c>
      <c r="I108" s="6" t="s">
        <v>790</v>
      </c>
      <c r="J108" s="47" t="s">
        <v>354</v>
      </c>
      <c r="K108" s="11"/>
    </row>
    <row r="109" spans="1:11" ht="39" customHeight="1" x14ac:dyDescent="0.25">
      <c r="A109" s="43" t="s">
        <v>1036</v>
      </c>
      <c r="B109" s="88" t="s">
        <v>791</v>
      </c>
      <c r="C109" s="6" t="s">
        <v>789</v>
      </c>
      <c r="D109" s="8">
        <v>46099</v>
      </c>
      <c r="E109" s="6" t="s">
        <v>55</v>
      </c>
      <c r="F109" s="6">
        <v>10</v>
      </c>
      <c r="G109" s="9">
        <v>1</v>
      </c>
      <c r="H109" s="10">
        <f t="shared" si="9"/>
        <v>10</v>
      </c>
      <c r="I109" s="6" t="s">
        <v>792</v>
      </c>
      <c r="J109" s="47" t="s">
        <v>354</v>
      </c>
      <c r="K109" s="11"/>
    </row>
    <row r="110" spans="1:11" ht="39" customHeight="1" x14ac:dyDescent="0.25">
      <c r="A110" s="43" t="s">
        <v>1037</v>
      </c>
      <c r="B110" s="89" t="s">
        <v>793</v>
      </c>
      <c r="C110" s="6" t="s">
        <v>789</v>
      </c>
      <c r="D110" s="38">
        <v>46139</v>
      </c>
      <c r="E110" s="6" t="s">
        <v>12</v>
      </c>
      <c r="F110" s="15">
        <v>10</v>
      </c>
      <c r="G110" s="9">
        <v>1</v>
      </c>
      <c r="H110" s="10">
        <f t="shared" si="9"/>
        <v>10</v>
      </c>
      <c r="I110" s="6" t="s">
        <v>794</v>
      </c>
      <c r="J110" s="47" t="s">
        <v>354</v>
      </c>
      <c r="K110" s="11"/>
    </row>
    <row r="111" spans="1:11" ht="66" x14ac:dyDescent="0.25">
      <c r="A111" s="43" t="s">
        <v>1038</v>
      </c>
      <c r="B111" s="88" t="s">
        <v>795</v>
      </c>
      <c r="C111" s="6" t="s">
        <v>10</v>
      </c>
      <c r="D111" s="8">
        <v>46152</v>
      </c>
      <c r="E111" s="6" t="s">
        <v>55</v>
      </c>
      <c r="F111" s="6">
        <v>10</v>
      </c>
      <c r="G111" s="9">
        <v>1</v>
      </c>
      <c r="H111" s="10">
        <f t="shared" si="9"/>
        <v>10</v>
      </c>
      <c r="I111" s="6" t="s">
        <v>796</v>
      </c>
      <c r="J111" s="47" t="s">
        <v>354</v>
      </c>
      <c r="K111" s="11"/>
    </row>
    <row r="112" spans="1:11" ht="49.5" customHeight="1" x14ac:dyDescent="0.25">
      <c r="A112" s="43" t="s">
        <v>361</v>
      </c>
      <c r="B112" s="89" t="s">
        <v>797</v>
      </c>
      <c r="C112" s="6" t="s">
        <v>789</v>
      </c>
      <c r="D112" s="38">
        <v>46161</v>
      </c>
      <c r="E112" s="6" t="s">
        <v>55</v>
      </c>
      <c r="F112" s="15">
        <v>10</v>
      </c>
      <c r="G112" s="9">
        <v>1</v>
      </c>
      <c r="H112" s="10">
        <f t="shared" si="9"/>
        <v>10</v>
      </c>
      <c r="I112" s="6" t="s">
        <v>798</v>
      </c>
      <c r="J112" s="47" t="s">
        <v>354</v>
      </c>
      <c r="K112" s="11"/>
    </row>
    <row r="113" spans="1:11" s="64" customFormat="1" ht="21.75" customHeight="1" x14ac:dyDescent="0.25">
      <c r="A113" s="67"/>
      <c r="B113" s="59" t="s">
        <v>13</v>
      </c>
      <c r="C113" s="60">
        <f>COUNTA(E103:E112)</f>
        <v>10</v>
      </c>
      <c r="D113" s="67"/>
      <c r="E113" s="67"/>
      <c r="F113" s="68"/>
      <c r="G113" s="68"/>
      <c r="H113" s="69"/>
      <c r="I113" s="67"/>
      <c r="J113" s="63" t="s">
        <v>354</v>
      </c>
      <c r="K113" s="62"/>
    </row>
    <row r="114" spans="1:11" s="64" customFormat="1" ht="21.75" customHeight="1" x14ac:dyDescent="0.25">
      <c r="A114" s="67"/>
      <c r="B114" s="59" t="s">
        <v>14</v>
      </c>
      <c r="C114" s="60">
        <f>COUNTIF(E103:E112,"Đột xuất")</f>
        <v>4</v>
      </c>
      <c r="D114" s="67"/>
      <c r="E114" s="67"/>
      <c r="F114" s="68"/>
      <c r="G114" s="68"/>
      <c r="H114" s="70"/>
      <c r="I114" s="67"/>
      <c r="J114" s="63" t="s">
        <v>354</v>
      </c>
      <c r="K114" s="62"/>
    </row>
    <row r="115" spans="1:11" ht="33" x14ac:dyDescent="0.25">
      <c r="A115" s="18">
        <v>1</v>
      </c>
      <c r="B115" s="83" t="s">
        <v>595</v>
      </c>
      <c r="C115" s="6" t="s">
        <v>10</v>
      </c>
      <c r="D115" s="8">
        <v>46106</v>
      </c>
      <c r="E115" s="6" t="s">
        <v>12</v>
      </c>
      <c r="F115" s="6">
        <v>10</v>
      </c>
      <c r="G115" s="9">
        <v>1</v>
      </c>
      <c r="H115" s="10">
        <f t="shared" ref="H115:H132" si="10">G115*F115</f>
        <v>10</v>
      </c>
      <c r="I115" s="6" t="s">
        <v>596</v>
      </c>
      <c r="J115" s="47" t="s">
        <v>347</v>
      </c>
      <c r="K115" s="11"/>
    </row>
    <row r="116" spans="1:11" ht="33" x14ac:dyDescent="0.25">
      <c r="A116" s="18">
        <f>A115+1</f>
        <v>2</v>
      </c>
      <c r="B116" s="83" t="s">
        <v>597</v>
      </c>
      <c r="C116" s="6" t="s">
        <v>10</v>
      </c>
      <c r="D116" s="8">
        <v>46137</v>
      </c>
      <c r="E116" s="6" t="s">
        <v>12</v>
      </c>
      <c r="F116" s="6">
        <v>10</v>
      </c>
      <c r="G116" s="9">
        <v>1</v>
      </c>
      <c r="H116" s="10">
        <f t="shared" si="10"/>
        <v>10</v>
      </c>
      <c r="I116" s="6" t="s">
        <v>598</v>
      </c>
      <c r="J116" s="47" t="s">
        <v>347</v>
      </c>
      <c r="K116" s="11"/>
    </row>
    <row r="117" spans="1:11" ht="33" x14ac:dyDescent="0.25">
      <c r="A117" s="18">
        <f t="shared" ref="A117:A132" si="11">A116+1</f>
        <v>3</v>
      </c>
      <c r="B117" s="83" t="s">
        <v>599</v>
      </c>
      <c r="C117" s="6" t="s">
        <v>10</v>
      </c>
      <c r="D117" s="8">
        <v>46167</v>
      </c>
      <c r="E117" s="6" t="s">
        <v>12</v>
      </c>
      <c r="F117" s="6">
        <v>10</v>
      </c>
      <c r="G117" s="9">
        <v>1</v>
      </c>
      <c r="H117" s="10">
        <f t="shared" si="10"/>
        <v>10</v>
      </c>
      <c r="I117" s="6" t="s">
        <v>600</v>
      </c>
      <c r="J117" s="47" t="s">
        <v>347</v>
      </c>
      <c r="K117" s="11"/>
    </row>
    <row r="118" spans="1:11" ht="78.75" x14ac:dyDescent="0.25">
      <c r="A118" s="18">
        <f t="shared" si="11"/>
        <v>4</v>
      </c>
      <c r="B118" s="83" t="s">
        <v>601</v>
      </c>
      <c r="C118" s="6" t="s">
        <v>602</v>
      </c>
      <c r="D118" s="8"/>
      <c r="E118" s="6" t="s">
        <v>12</v>
      </c>
      <c r="F118" s="6">
        <v>10</v>
      </c>
      <c r="G118" s="9">
        <v>1</v>
      </c>
      <c r="H118" s="10">
        <f t="shared" si="10"/>
        <v>10</v>
      </c>
      <c r="I118" s="6" t="s">
        <v>603</v>
      </c>
      <c r="J118" s="47" t="s">
        <v>347</v>
      </c>
      <c r="K118" s="11"/>
    </row>
    <row r="119" spans="1:11" ht="47.25" x14ac:dyDescent="0.25">
      <c r="A119" s="18">
        <f t="shared" si="11"/>
        <v>5</v>
      </c>
      <c r="B119" s="83" t="s">
        <v>604</v>
      </c>
      <c r="C119" s="6" t="s">
        <v>460</v>
      </c>
      <c r="D119" s="6"/>
      <c r="E119" s="6" t="s">
        <v>12</v>
      </c>
      <c r="F119" s="6">
        <v>12</v>
      </c>
      <c r="G119" s="9">
        <v>1</v>
      </c>
      <c r="H119" s="10">
        <f>G119*F119</f>
        <v>12</v>
      </c>
      <c r="I119" s="6" t="s">
        <v>605</v>
      </c>
      <c r="J119" s="47" t="s">
        <v>347</v>
      </c>
      <c r="K119" s="11"/>
    </row>
    <row r="120" spans="1:11" ht="33" x14ac:dyDescent="0.25">
      <c r="A120" s="18">
        <f t="shared" si="11"/>
        <v>6</v>
      </c>
      <c r="B120" s="102" t="s">
        <v>609</v>
      </c>
      <c r="C120" s="6" t="s">
        <v>610</v>
      </c>
      <c r="D120" s="6"/>
      <c r="E120" s="6" t="s">
        <v>12</v>
      </c>
      <c r="F120" s="6">
        <v>10</v>
      </c>
      <c r="G120" s="9">
        <v>1</v>
      </c>
      <c r="H120" s="10">
        <f>G120*F120</f>
        <v>10</v>
      </c>
      <c r="I120" s="6" t="s">
        <v>611</v>
      </c>
      <c r="J120" s="47" t="s">
        <v>347</v>
      </c>
      <c r="K120" s="11"/>
    </row>
    <row r="121" spans="1:11" ht="63" x14ac:dyDescent="0.25">
      <c r="A121" s="18">
        <f t="shared" ref="A121:A125" si="12">A120+1</f>
        <v>7</v>
      </c>
      <c r="B121" s="102" t="s">
        <v>612</v>
      </c>
      <c r="C121" s="6" t="s">
        <v>460</v>
      </c>
      <c r="D121" s="8">
        <v>46098</v>
      </c>
      <c r="E121" s="6" t="s">
        <v>12</v>
      </c>
      <c r="F121" s="6">
        <v>10</v>
      </c>
      <c r="G121" s="9">
        <v>1</v>
      </c>
      <c r="H121" s="10">
        <f>G121*F121</f>
        <v>10</v>
      </c>
      <c r="I121" s="53" t="s">
        <v>613</v>
      </c>
      <c r="J121" s="47" t="s">
        <v>347</v>
      </c>
      <c r="K121" s="11"/>
    </row>
    <row r="122" spans="1:11" ht="78.75" x14ac:dyDescent="0.25">
      <c r="A122" s="18">
        <f t="shared" si="12"/>
        <v>8</v>
      </c>
      <c r="B122" s="102" t="s">
        <v>614</v>
      </c>
      <c r="C122" s="6" t="s">
        <v>460</v>
      </c>
      <c r="D122" s="39" t="s">
        <v>615</v>
      </c>
      <c r="E122" s="6" t="s">
        <v>12</v>
      </c>
      <c r="F122" s="6">
        <v>10</v>
      </c>
      <c r="G122" s="9">
        <v>1</v>
      </c>
      <c r="H122" s="10">
        <f>G122*F122</f>
        <v>10</v>
      </c>
      <c r="I122" s="53" t="s">
        <v>616</v>
      </c>
      <c r="J122" s="47" t="s">
        <v>347</v>
      </c>
      <c r="K122" s="11"/>
    </row>
    <row r="123" spans="1:11" ht="63" x14ac:dyDescent="0.25">
      <c r="A123" s="18">
        <f t="shared" si="12"/>
        <v>9</v>
      </c>
      <c r="B123" s="83" t="s">
        <v>617</v>
      </c>
      <c r="C123" s="6" t="s">
        <v>460</v>
      </c>
      <c r="D123" s="8">
        <v>46172</v>
      </c>
      <c r="E123" s="6" t="s">
        <v>55</v>
      </c>
      <c r="F123" s="6">
        <v>12</v>
      </c>
      <c r="G123" s="9">
        <v>1</v>
      </c>
      <c r="H123" s="10">
        <f t="shared" ref="H123:H125" si="13">G123*F123</f>
        <v>12</v>
      </c>
      <c r="I123" s="42" t="s">
        <v>618</v>
      </c>
      <c r="J123" s="47" t="s">
        <v>347</v>
      </c>
      <c r="K123" s="11"/>
    </row>
    <row r="124" spans="1:11" ht="33" x14ac:dyDescent="0.25">
      <c r="A124" s="18">
        <f t="shared" si="12"/>
        <v>10</v>
      </c>
      <c r="B124" s="83" t="s">
        <v>619</v>
      </c>
      <c r="C124" s="6" t="s">
        <v>460</v>
      </c>
      <c r="D124" s="6"/>
      <c r="E124" s="6" t="s">
        <v>55</v>
      </c>
      <c r="F124" s="6">
        <v>12</v>
      </c>
      <c r="G124" s="9">
        <v>1.2</v>
      </c>
      <c r="H124" s="10">
        <f t="shared" si="13"/>
        <v>14.399999999999999</v>
      </c>
      <c r="I124" s="6" t="s">
        <v>620</v>
      </c>
      <c r="J124" s="47" t="s">
        <v>347</v>
      </c>
      <c r="K124" s="11"/>
    </row>
    <row r="125" spans="1:11" ht="49.5" x14ac:dyDescent="0.25">
      <c r="A125" s="18">
        <f t="shared" si="12"/>
        <v>11</v>
      </c>
      <c r="B125" s="83" t="s">
        <v>621</v>
      </c>
      <c r="C125" s="6" t="s">
        <v>622</v>
      </c>
      <c r="D125" s="6"/>
      <c r="E125" s="6" t="s">
        <v>55</v>
      </c>
      <c r="F125" s="6">
        <v>12</v>
      </c>
      <c r="G125" s="9">
        <v>1.2</v>
      </c>
      <c r="H125" s="10">
        <f t="shared" si="13"/>
        <v>14.399999999999999</v>
      </c>
      <c r="I125" s="39" t="s">
        <v>623</v>
      </c>
      <c r="J125" s="47" t="s">
        <v>347</v>
      </c>
      <c r="K125" s="11"/>
    </row>
    <row r="126" spans="1:11" ht="49.5" x14ac:dyDescent="0.25">
      <c r="A126" s="18">
        <f t="shared" si="11"/>
        <v>12</v>
      </c>
      <c r="B126" s="83" t="s">
        <v>624</v>
      </c>
      <c r="C126" s="6" t="s">
        <v>622</v>
      </c>
      <c r="D126" s="6"/>
      <c r="E126" s="6" t="s">
        <v>55</v>
      </c>
      <c r="F126" s="6">
        <v>12</v>
      </c>
      <c r="G126" s="9">
        <v>1.2</v>
      </c>
      <c r="H126" s="10">
        <f t="shared" si="10"/>
        <v>14.399999999999999</v>
      </c>
      <c r="I126" s="39" t="s">
        <v>625</v>
      </c>
      <c r="J126" s="47" t="s">
        <v>347</v>
      </c>
      <c r="K126" s="11"/>
    </row>
    <row r="127" spans="1:11" ht="33" x14ac:dyDescent="0.25">
      <c r="A127" s="18">
        <f t="shared" si="11"/>
        <v>13</v>
      </c>
      <c r="B127" s="83" t="s">
        <v>626</v>
      </c>
      <c r="C127" s="6" t="s">
        <v>622</v>
      </c>
      <c r="D127" s="6"/>
      <c r="E127" s="6" t="s">
        <v>55</v>
      </c>
      <c r="F127" s="6">
        <v>12</v>
      </c>
      <c r="G127" s="9">
        <v>1.2</v>
      </c>
      <c r="H127" s="10">
        <f t="shared" si="10"/>
        <v>14.399999999999999</v>
      </c>
      <c r="I127" s="39" t="s">
        <v>627</v>
      </c>
      <c r="J127" s="47" t="s">
        <v>347</v>
      </c>
      <c r="K127" s="11"/>
    </row>
    <row r="128" spans="1:11" ht="49.5" x14ac:dyDescent="0.25">
      <c r="A128" s="18">
        <f t="shared" si="11"/>
        <v>14</v>
      </c>
      <c r="B128" s="83" t="s">
        <v>628</v>
      </c>
      <c r="C128" s="6" t="s">
        <v>610</v>
      </c>
      <c r="D128" s="6"/>
      <c r="E128" s="6" t="s">
        <v>55</v>
      </c>
      <c r="F128" s="6">
        <v>12</v>
      </c>
      <c r="G128" s="9">
        <v>1.2</v>
      </c>
      <c r="H128" s="10">
        <f t="shared" si="10"/>
        <v>14.399999999999999</v>
      </c>
      <c r="I128" s="39" t="s">
        <v>629</v>
      </c>
      <c r="J128" s="47" t="s">
        <v>347</v>
      </c>
      <c r="K128" s="11"/>
    </row>
    <row r="129" spans="1:11" ht="72.75" customHeight="1" x14ac:dyDescent="0.25">
      <c r="A129" s="18">
        <f t="shared" si="11"/>
        <v>15</v>
      </c>
      <c r="B129" s="83" t="s">
        <v>630</v>
      </c>
      <c r="C129" s="6" t="s">
        <v>610</v>
      </c>
      <c r="D129" s="6"/>
      <c r="E129" s="6" t="s">
        <v>55</v>
      </c>
      <c r="F129" s="6">
        <v>12</v>
      </c>
      <c r="G129" s="9">
        <v>1.1000000000000001</v>
      </c>
      <c r="H129" s="10">
        <f t="shared" si="10"/>
        <v>13.200000000000001</v>
      </c>
      <c r="I129" s="6" t="s">
        <v>631</v>
      </c>
      <c r="J129" s="47" t="s">
        <v>347</v>
      </c>
      <c r="K129" s="11"/>
    </row>
    <row r="130" spans="1:11" ht="78.75" x14ac:dyDescent="0.25">
      <c r="A130" s="18">
        <f t="shared" si="11"/>
        <v>16</v>
      </c>
      <c r="B130" s="83" t="s">
        <v>632</v>
      </c>
      <c r="C130" s="6" t="s">
        <v>633</v>
      </c>
      <c r="D130" s="6"/>
      <c r="E130" s="6" t="s">
        <v>55</v>
      </c>
      <c r="F130" s="6">
        <v>12</v>
      </c>
      <c r="G130" s="9">
        <v>1.2</v>
      </c>
      <c r="H130" s="10">
        <f t="shared" si="10"/>
        <v>14.399999999999999</v>
      </c>
      <c r="I130" s="53" t="s">
        <v>634</v>
      </c>
      <c r="J130" s="47" t="s">
        <v>347</v>
      </c>
      <c r="K130" s="11"/>
    </row>
    <row r="131" spans="1:11" ht="49.5" x14ac:dyDescent="0.25">
      <c r="A131" s="18">
        <f t="shared" si="11"/>
        <v>17</v>
      </c>
      <c r="B131" s="83" t="s">
        <v>635</v>
      </c>
      <c r="C131" s="6" t="s">
        <v>610</v>
      </c>
      <c r="D131" s="6"/>
      <c r="E131" s="6" t="s">
        <v>55</v>
      </c>
      <c r="F131" s="6">
        <v>12</v>
      </c>
      <c r="G131" s="9">
        <v>1.1000000000000001</v>
      </c>
      <c r="H131" s="10">
        <f t="shared" si="10"/>
        <v>13.200000000000001</v>
      </c>
      <c r="I131" s="6" t="s">
        <v>636</v>
      </c>
      <c r="J131" s="47" t="s">
        <v>347</v>
      </c>
      <c r="K131" s="11"/>
    </row>
    <row r="132" spans="1:11" ht="67.5" customHeight="1" x14ac:dyDescent="0.25">
      <c r="A132" s="18">
        <f t="shared" si="11"/>
        <v>18</v>
      </c>
      <c r="B132" s="83" t="s">
        <v>637</v>
      </c>
      <c r="C132" s="6" t="s">
        <v>610</v>
      </c>
      <c r="D132" s="15"/>
      <c r="E132" s="6" t="s">
        <v>55</v>
      </c>
      <c r="F132" s="15">
        <v>12</v>
      </c>
      <c r="G132" s="9">
        <v>1.2</v>
      </c>
      <c r="H132" s="10">
        <f t="shared" si="10"/>
        <v>14.399999999999999</v>
      </c>
      <c r="I132" s="6" t="s">
        <v>638</v>
      </c>
      <c r="J132" s="47" t="s">
        <v>347</v>
      </c>
      <c r="K132" s="11"/>
    </row>
    <row r="133" spans="1:11" s="64" customFormat="1" ht="21.75" customHeight="1" x14ac:dyDescent="0.25">
      <c r="A133" s="67"/>
      <c r="B133" s="59" t="s">
        <v>13</v>
      </c>
      <c r="C133" s="60">
        <f>COUNTA(E115:E132)</f>
        <v>18</v>
      </c>
      <c r="D133" s="67"/>
      <c r="E133" s="67"/>
      <c r="F133" s="68"/>
      <c r="G133" s="68"/>
      <c r="H133" s="69"/>
      <c r="I133" s="67"/>
      <c r="J133" s="63" t="s">
        <v>347</v>
      </c>
      <c r="K133" s="62"/>
    </row>
    <row r="134" spans="1:11" s="64" customFormat="1" ht="21.75" customHeight="1" x14ac:dyDescent="0.25">
      <c r="A134" s="67"/>
      <c r="B134" s="59" t="s">
        <v>14</v>
      </c>
      <c r="C134" s="60">
        <f>COUNTIF(E115:E132,"Đột xuất")</f>
        <v>10</v>
      </c>
      <c r="D134" s="67"/>
      <c r="E134" s="67"/>
      <c r="F134" s="68"/>
      <c r="G134" s="68"/>
      <c r="H134" s="70"/>
      <c r="I134" s="67"/>
      <c r="J134" s="63" t="s">
        <v>347</v>
      </c>
      <c r="K134" s="62"/>
    </row>
    <row r="135" spans="1:11" s="1" customFormat="1" ht="31.5" x14ac:dyDescent="0.25">
      <c r="A135" s="116">
        <v>1</v>
      </c>
      <c r="B135" s="117" t="s">
        <v>1063</v>
      </c>
      <c r="C135" s="2" t="s">
        <v>10</v>
      </c>
      <c r="D135" s="118" t="s">
        <v>1064</v>
      </c>
      <c r="E135" s="3" t="s">
        <v>12</v>
      </c>
      <c r="F135" s="139">
        <v>10</v>
      </c>
      <c r="G135" s="140">
        <v>1</v>
      </c>
      <c r="H135" s="144">
        <f t="shared" ref="H135:H151" si="14">G135*F135</f>
        <v>10</v>
      </c>
      <c r="I135" s="2" t="s">
        <v>596</v>
      </c>
      <c r="J135" s="130" t="s">
        <v>330</v>
      </c>
    </row>
    <row r="136" spans="1:11" s="1" customFormat="1" ht="31.5" x14ac:dyDescent="0.25">
      <c r="A136" s="116">
        <v>2</v>
      </c>
      <c r="B136" s="117" t="s">
        <v>1065</v>
      </c>
      <c r="C136" s="2" t="s">
        <v>10</v>
      </c>
      <c r="D136" s="118" t="s">
        <v>1066</v>
      </c>
      <c r="E136" s="3" t="s">
        <v>12</v>
      </c>
      <c r="F136" s="139">
        <v>10</v>
      </c>
      <c r="G136" s="140">
        <v>1</v>
      </c>
      <c r="H136" s="144">
        <f t="shared" si="14"/>
        <v>10</v>
      </c>
      <c r="I136" s="2" t="s">
        <v>598</v>
      </c>
      <c r="J136" s="130" t="s">
        <v>330</v>
      </c>
    </row>
    <row r="137" spans="1:11" s="1" customFormat="1" ht="31.5" x14ac:dyDescent="0.25">
      <c r="A137" s="116">
        <v>3</v>
      </c>
      <c r="B137" s="117" t="s">
        <v>1067</v>
      </c>
      <c r="C137" s="2" t="s">
        <v>10</v>
      </c>
      <c r="D137" s="118" t="s">
        <v>1068</v>
      </c>
      <c r="E137" s="3" t="s">
        <v>12</v>
      </c>
      <c r="F137" s="139">
        <v>10</v>
      </c>
      <c r="G137" s="140">
        <v>1</v>
      </c>
      <c r="H137" s="144">
        <f t="shared" si="14"/>
        <v>10</v>
      </c>
      <c r="I137" s="2" t="s">
        <v>600</v>
      </c>
      <c r="J137" s="130" t="s">
        <v>330</v>
      </c>
    </row>
    <row r="138" spans="1:11" s="1" customFormat="1" ht="79.5" customHeight="1" x14ac:dyDescent="0.25">
      <c r="A138" s="116">
        <v>4</v>
      </c>
      <c r="B138" s="117" t="s">
        <v>1069</v>
      </c>
      <c r="C138" s="142" t="s">
        <v>602</v>
      </c>
      <c r="D138" s="146"/>
      <c r="E138" s="3" t="s">
        <v>12</v>
      </c>
      <c r="F138" s="139">
        <v>10</v>
      </c>
      <c r="G138" s="140">
        <v>1</v>
      </c>
      <c r="H138" s="144">
        <f t="shared" si="14"/>
        <v>10</v>
      </c>
      <c r="I138" s="2" t="s">
        <v>603</v>
      </c>
      <c r="J138" s="130" t="s">
        <v>330</v>
      </c>
    </row>
    <row r="139" spans="1:11" s="1" customFormat="1" ht="47.25" x14ac:dyDescent="0.25">
      <c r="A139" s="116">
        <v>5</v>
      </c>
      <c r="B139" s="117" t="s">
        <v>1070</v>
      </c>
      <c r="C139" s="142" t="s">
        <v>460</v>
      </c>
      <c r="D139" s="142"/>
      <c r="E139" s="3" t="s">
        <v>12</v>
      </c>
      <c r="F139" s="139">
        <v>12</v>
      </c>
      <c r="G139" s="140">
        <v>1</v>
      </c>
      <c r="H139" s="144">
        <f>G139*F139</f>
        <v>12</v>
      </c>
      <c r="I139" s="2" t="s">
        <v>605</v>
      </c>
      <c r="J139" s="130" t="s">
        <v>330</v>
      </c>
    </row>
    <row r="140" spans="1:11" s="1" customFormat="1" ht="31.5" x14ac:dyDescent="0.25">
      <c r="A140" s="116">
        <v>6</v>
      </c>
      <c r="B140" s="117" t="s">
        <v>606</v>
      </c>
      <c r="C140" s="142" t="s">
        <v>607</v>
      </c>
      <c r="D140" s="142"/>
      <c r="E140" s="3" t="s">
        <v>12</v>
      </c>
      <c r="F140" s="139">
        <v>10</v>
      </c>
      <c r="G140" s="140">
        <v>1</v>
      </c>
      <c r="H140" s="144">
        <f>G140*F140</f>
        <v>10</v>
      </c>
      <c r="I140" s="2" t="s">
        <v>608</v>
      </c>
      <c r="J140" s="130" t="s">
        <v>330</v>
      </c>
    </row>
    <row r="141" spans="1:11" s="1" customFormat="1" ht="49.5" x14ac:dyDescent="0.25">
      <c r="A141" s="116">
        <v>7</v>
      </c>
      <c r="B141" s="108" t="s">
        <v>1071</v>
      </c>
      <c r="C141" s="142" t="s">
        <v>610</v>
      </c>
      <c r="D141" s="142"/>
      <c r="E141" s="3" t="s">
        <v>12</v>
      </c>
      <c r="F141" s="139">
        <v>10</v>
      </c>
      <c r="G141" s="140">
        <v>1</v>
      </c>
      <c r="H141" s="144">
        <f>G141*F141</f>
        <v>10</v>
      </c>
      <c r="I141" s="2" t="s">
        <v>611</v>
      </c>
      <c r="J141" s="130" t="s">
        <v>330</v>
      </c>
    </row>
    <row r="142" spans="1:11" s="1" customFormat="1" ht="78.75" x14ac:dyDescent="0.25">
      <c r="A142" s="116">
        <v>8</v>
      </c>
      <c r="B142" s="108" t="s">
        <v>1072</v>
      </c>
      <c r="C142" s="2" t="s">
        <v>460</v>
      </c>
      <c r="D142" s="120" t="s">
        <v>615</v>
      </c>
      <c r="E142" s="3" t="s">
        <v>12</v>
      </c>
      <c r="F142" s="139">
        <v>10</v>
      </c>
      <c r="G142" s="140">
        <v>1</v>
      </c>
      <c r="H142" s="144">
        <f>G142*F142</f>
        <v>10</v>
      </c>
      <c r="I142" s="119" t="s">
        <v>616</v>
      </c>
      <c r="J142" s="130" t="s">
        <v>330</v>
      </c>
    </row>
    <row r="143" spans="1:11" s="1" customFormat="1" ht="63" hidden="1" x14ac:dyDescent="0.25">
      <c r="A143" s="116">
        <v>9</v>
      </c>
      <c r="B143" s="117" t="s">
        <v>617</v>
      </c>
      <c r="C143" s="4" t="s">
        <v>460</v>
      </c>
      <c r="D143" s="121">
        <v>46172</v>
      </c>
      <c r="E143" s="122" t="s">
        <v>1073</v>
      </c>
      <c r="F143" s="139">
        <v>12</v>
      </c>
      <c r="G143" s="140">
        <v>1</v>
      </c>
      <c r="H143" s="144">
        <f t="shared" ref="H143:H145" si="15">G143*F143</f>
        <v>12</v>
      </c>
      <c r="I143" s="123" t="s">
        <v>618</v>
      </c>
      <c r="J143" s="130" t="s">
        <v>330</v>
      </c>
    </row>
    <row r="144" spans="1:11" s="1" customFormat="1" ht="47.25" x14ac:dyDescent="0.25">
      <c r="A144" s="116">
        <v>10</v>
      </c>
      <c r="B144" s="117" t="s">
        <v>1074</v>
      </c>
      <c r="C144" s="142" t="s">
        <v>460</v>
      </c>
      <c r="D144" s="2"/>
      <c r="E144" s="3" t="s">
        <v>55</v>
      </c>
      <c r="F144" s="139">
        <v>12</v>
      </c>
      <c r="G144" s="140">
        <v>1.2</v>
      </c>
      <c r="H144" s="144">
        <f t="shared" si="15"/>
        <v>14.399999999999999</v>
      </c>
      <c r="I144" s="2" t="s">
        <v>620</v>
      </c>
      <c r="J144" s="130" t="s">
        <v>330</v>
      </c>
    </row>
    <row r="145" spans="1:11" s="1" customFormat="1" ht="47.25" x14ac:dyDescent="0.25">
      <c r="A145" s="116">
        <v>11</v>
      </c>
      <c r="B145" s="117" t="s">
        <v>1075</v>
      </c>
      <c r="C145" s="2" t="s">
        <v>622</v>
      </c>
      <c r="D145" s="2"/>
      <c r="E145" s="3" t="s">
        <v>55</v>
      </c>
      <c r="F145" s="139">
        <v>12</v>
      </c>
      <c r="G145" s="140">
        <v>1.2</v>
      </c>
      <c r="H145" s="144">
        <f t="shared" si="15"/>
        <v>14.399999999999999</v>
      </c>
      <c r="I145" s="120" t="s">
        <v>623</v>
      </c>
      <c r="J145" s="130" t="s">
        <v>330</v>
      </c>
    </row>
    <row r="146" spans="1:11" s="1" customFormat="1" ht="47.25" x14ac:dyDescent="0.25">
      <c r="A146" s="116">
        <v>12</v>
      </c>
      <c r="B146" s="117" t="s">
        <v>1076</v>
      </c>
      <c r="C146" s="2" t="s">
        <v>622</v>
      </c>
      <c r="D146" s="2"/>
      <c r="E146" s="3" t="s">
        <v>55</v>
      </c>
      <c r="F146" s="139">
        <v>12</v>
      </c>
      <c r="G146" s="140">
        <v>1.2</v>
      </c>
      <c r="H146" s="144">
        <f t="shared" si="14"/>
        <v>14.399999999999999</v>
      </c>
      <c r="I146" s="120" t="s">
        <v>625</v>
      </c>
      <c r="J146" s="130" t="s">
        <v>330</v>
      </c>
    </row>
    <row r="147" spans="1:11" s="1" customFormat="1" ht="36.75" customHeight="1" x14ac:dyDescent="0.25">
      <c r="A147" s="116">
        <v>13</v>
      </c>
      <c r="B147" s="117" t="s">
        <v>1077</v>
      </c>
      <c r="C147" s="2" t="s">
        <v>622</v>
      </c>
      <c r="D147" s="2"/>
      <c r="E147" s="3" t="s">
        <v>55</v>
      </c>
      <c r="F147" s="139">
        <v>12</v>
      </c>
      <c r="G147" s="140">
        <v>1.2</v>
      </c>
      <c r="H147" s="144">
        <f t="shared" si="14"/>
        <v>14.399999999999999</v>
      </c>
      <c r="I147" s="120" t="s">
        <v>627</v>
      </c>
      <c r="J147" s="130" t="s">
        <v>330</v>
      </c>
    </row>
    <row r="148" spans="1:11" s="1" customFormat="1" ht="70.5" customHeight="1" x14ac:dyDescent="0.25">
      <c r="A148" s="116">
        <v>14</v>
      </c>
      <c r="B148" s="117" t="s">
        <v>1123</v>
      </c>
      <c r="C148" s="2" t="s">
        <v>610</v>
      </c>
      <c r="D148" s="2"/>
      <c r="E148" s="3" t="s">
        <v>55</v>
      </c>
      <c r="F148" s="139">
        <v>12</v>
      </c>
      <c r="G148" s="140">
        <v>1.2</v>
      </c>
      <c r="H148" s="144">
        <f t="shared" si="14"/>
        <v>14.399999999999999</v>
      </c>
      <c r="I148" s="120" t="s">
        <v>1078</v>
      </c>
      <c r="J148" s="130" t="s">
        <v>330</v>
      </c>
    </row>
    <row r="149" spans="1:11" s="1" customFormat="1" ht="80.25" customHeight="1" x14ac:dyDescent="0.25">
      <c r="A149" s="116">
        <v>15</v>
      </c>
      <c r="B149" s="117" t="s">
        <v>1124</v>
      </c>
      <c r="C149" s="2" t="s">
        <v>1079</v>
      </c>
      <c r="D149" s="2"/>
      <c r="E149" s="3" t="s">
        <v>55</v>
      </c>
      <c r="F149" s="139">
        <v>12</v>
      </c>
      <c r="G149" s="140">
        <v>1.1000000000000001</v>
      </c>
      <c r="H149" s="144">
        <f t="shared" si="14"/>
        <v>13.200000000000001</v>
      </c>
      <c r="I149" s="2" t="s">
        <v>631</v>
      </c>
      <c r="J149" s="130" t="s">
        <v>330</v>
      </c>
    </row>
    <row r="150" spans="1:11" s="1" customFormat="1" ht="44.25" customHeight="1" x14ac:dyDescent="0.25">
      <c r="A150" s="116">
        <v>16</v>
      </c>
      <c r="B150" s="117" t="s">
        <v>1080</v>
      </c>
      <c r="C150" s="2" t="s">
        <v>1081</v>
      </c>
      <c r="D150" s="2"/>
      <c r="E150" s="3" t="s">
        <v>1082</v>
      </c>
      <c r="F150" s="139">
        <v>12</v>
      </c>
      <c r="G150" s="140">
        <v>1.2</v>
      </c>
      <c r="H150" s="144">
        <f t="shared" si="14"/>
        <v>14.399999999999999</v>
      </c>
      <c r="I150" s="120" t="s">
        <v>1083</v>
      </c>
      <c r="J150" s="130" t="s">
        <v>330</v>
      </c>
    </row>
    <row r="151" spans="1:11" s="1" customFormat="1" ht="53.25" customHeight="1" x14ac:dyDescent="0.25">
      <c r="A151" s="116">
        <v>17</v>
      </c>
      <c r="B151" s="127" t="s">
        <v>637</v>
      </c>
      <c r="C151" s="128" t="s">
        <v>610</v>
      </c>
      <c r="D151" s="129"/>
      <c r="E151" s="3" t="s">
        <v>55</v>
      </c>
      <c r="F151" s="129">
        <v>12</v>
      </c>
      <c r="G151" s="141">
        <v>1.2</v>
      </c>
      <c r="H151" s="147">
        <f t="shared" si="14"/>
        <v>14.399999999999999</v>
      </c>
      <c r="I151" s="128" t="s">
        <v>638</v>
      </c>
      <c r="J151" s="130" t="s">
        <v>330</v>
      </c>
    </row>
    <row r="152" spans="1:11" s="124" customFormat="1" ht="21.75" customHeight="1" x14ac:dyDescent="0.25">
      <c r="A152" s="125"/>
      <c r="B152" s="126" t="s">
        <v>13</v>
      </c>
      <c r="C152" s="60">
        <f>COUNTA(E135:E151)</f>
        <v>17</v>
      </c>
      <c r="D152" s="125"/>
      <c r="E152" s="125"/>
      <c r="F152" s="125"/>
      <c r="G152" s="125"/>
      <c r="H152" s="125"/>
      <c r="I152" s="125"/>
      <c r="J152" s="131" t="s">
        <v>330</v>
      </c>
    </row>
    <row r="153" spans="1:11" s="124" customFormat="1" ht="21.75" customHeight="1" x14ac:dyDescent="0.25">
      <c r="A153" s="125"/>
      <c r="B153" s="126" t="s">
        <v>14</v>
      </c>
      <c r="C153" s="60">
        <f>COUNTIF(E135:E151,"Đột xuất")</f>
        <v>7</v>
      </c>
      <c r="D153" s="125"/>
      <c r="E153" s="125"/>
      <c r="F153" s="125"/>
      <c r="G153" s="125"/>
      <c r="H153" s="125"/>
      <c r="I153" s="125"/>
      <c r="J153" s="131" t="s">
        <v>330</v>
      </c>
    </row>
    <row r="154" spans="1:11" ht="33" x14ac:dyDescent="0.25">
      <c r="A154" s="18">
        <v>1</v>
      </c>
      <c r="B154" s="83" t="s">
        <v>758</v>
      </c>
      <c r="C154" s="6" t="s">
        <v>10</v>
      </c>
      <c r="D154" s="8">
        <v>46141</v>
      </c>
      <c r="E154" s="6" t="s">
        <v>12</v>
      </c>
      <c r="F154" s="142">
        <v>10</v>
      </c>
      <c r="G154" s="143">
        <v>1</v>
      </c>
      <c r="H154" s="144">
        <f t="shared" ref="H154:H163" si="16">G154*F154</f>
        <v>10</v>
      </c>
      <c r="I154" s="6" t="s">
        <v>759</v>
      </c>
      <c r="J154" s="47" t="s">
        <v>334</v>
      </c>
      <c r="K154" s="11"/>
    </row>
    <row r="155" spans="1:11" ht="33" x14ac:dyDescent="0.25">
      <c r="A155" s="18">
        <v>2</v>
      </c>
      <c r="B155" s="83" t="s">
        <v>760</v>
      </c>
      <c r="C155" s="6" t="s">
        <v>10</v>
      </c>
      <c r="D155" s="8">
        <v>46173</v>
      </c>
      <c r="E155" s="6" t="s">
        <v>12</v>
      </c>
      <c r="F155" s="142">
        <v>10</v>
      </c>
      <c r="G155" s="143">
        <v>1</v>
      </c>
      <c r="H155" s="144">
        <f t="shared" si="16"/>
        <v>10</v>
      </c>
      <c r="I155" s="6" t="s">
        <v>759</v>
      </c>
      <c r="J155" s="47" t="s">
        <v>334</v>
      </c>
      <c r="K155" s="11"/>
    </row>
    <row r="156" spans="1:11" ht="33" x14ac:dyDescent="0.25">
      <c r="A156" s="18">
        <v>3</v>
      </c>
      <c r="B156" s="83" t="s">
        <v>761</v>
      </c>
      <c r="C156" s="6" t="s">
        <v>10</v>
      </c>
      <c r="D156" s="8">
        <v>46203</v>
      </c>
      <c r="E156" s="6" t="s">
        <v>12</v>
      </c>
      <c r="F156" s="142">
        <v>10</v>
      </c>
      <c r="G156" s="143">
        <v>1</v>
      </c>
      <c r="H156" s="144">
        <f t="shared" si="16"/>
        <v>10</v>
      </c>
      <c r="I156" s="6" t="s">
        <v>759</v>
      </c>
      <c r="J156" s="47" t="s">
        <v>334</v>
      </c>
      <c r="K156" s="11"/>
    </row>
    <row r="157" spans="1:11" ht="31.5" x14ac:dyDescent="0.25">
      <c r="A157" s="18">
        <v>4</v>
      </c>
      <c r="B157" s="83" t="s">
        <v>762</v>
      </c>
      <c r="C157" s="6" t="s">
        <v>10</v>
      </c>
      <c r="D157" s="8">
        <v>46152</v>
      </c>
      <c r="E157" s="6" t="s">
        <v>55</v>
      </c>
      <c r="F157" s="142">
        <v>12</v>
      </c>
      <c r="G157" s="143">
        <v>1</v>
      </c>
      <c r="H157" s="144">
        <f t="shared" si="16"/>
        <v>12</v>
      </c>
      <c r="I157" s="6" t="s">
        <v>763</v>
      </c>
      <c r="J157" s="47" t="s">
        <v>334</v>
      </c>
      <c r="K157" s="11"/>
    </row>
    <row r="158" spans="1:11" ht="49.5" x14ac:dyDescent="0.25">
      <c r="A158" s="18">
        <v>5</v>
      </c>
      <c r="B158" s="86" t="s">
        <v>764</v>
      </c>
      <c r="C158" s="6"/>
      <c r="D158" s="8">
        <v>46128</v>
      </c>
      <c r="E158" s="6" t="s">
        <v>55</v>
      </c>
      <c r="F158" s="142">
        <v>12</v>
      </c>
      <c r="G158" s="143">
        <v>1.1000000000000001</v>
      </c>
      <c r="H158" s="144">
        <f>G158*F158</f>
        <v>13.200000000000001</v>
      </c>
      <c r="I158" s="6" t="s">
        <v>765</v>
      </c>
      <c r="J158" s="47" t="s">
        <v>334</v>
      </c>
      <c r="K158" s="11"/>
    </row>
    <row r="159" spans="1:11" ht="49.5" x14ac:dyDescent="0.25">
      <c r="A159" s="18">
        <v>6</v>
      </c>
      <c r="B159" s="86" t="s">
        <v>766</v>
      </c>
      <c r="C159" s="6"/>
      <c r="D159" s="8">
        <v>46170</v>
      </c>
      <c r="E159" s="6" t="s">
        <v>55</v>
      </c>
      <c r="F159" s="142">
        <v>12</v>
      </c>
      <c r="G159" s="143">
        <v>1.1000000000000001</v>
      </c>
      <c r="H159" s="144">
        <f t="shared" si="16"/>
        <v>13.200000000000001</v>
      </c>
      <c r="I159" s="6"/>
      <c r="J159" s="47" t="s">
        <v>334</v>
      </c>
      <c r="K159" s="11"/>
    </row>
    <row r="160" spans="1:11" ht="27" customHeight="1" x14ac:dyDescent="0.25">
      <c r="A160" s="18">
        <v>7</v>
      </c>
      <c r="B160" s="103" t="s">
        <v>767</v>
      </c>
      <c r="C160" s="6"/>
      <c r="D160" s="8">
        <v>46136</v>
      </c>
      <c r="E160" s="6" t="s">
        <v>55</v>
      </c>
      <c r="F160" s="142">
        <v>12</v>
      </c>
      <c r="G160" s="143">
        <v>1.1000000000000001</v>
      </c>
      <c r="H160" s="144">
        <f t="shared" si="16"/>
        <v>13.200000000000001</v>
      </c>
      <c r="I160" s="6" t="s">
        <v>768</v>
      </c>
      <c r="J160" s="47" t="s">
        <v>334</v>
      </c>
      <c r="K160" s="11"/>
    </row>
    <row r="161" spans="1:11" ht="49.5" customHeight="1" x14ac:dyDescent="0.25">
      <c r="A161" s="18">
        <v>8</v>
      </c>
      <c r="B161" s="89" t="s">
        <v>769</v>
      </c>
      <c r="C161" s="6"/>
      <c r="D161" s="38">
        <v>46151</v>
      </c>
      <c r="E161" s="6" t="s">
        <v>55</v>
      </c>
      <c r="F161" s="145">
        <v>12</v>
      </c>
      <c r="G161" s="143">
        <v>1.1000000000000001</v>
      </c>
      <c r="H161" s="144">
        <f t="shared" si="16"/>
        <v>13.200000000000001</v>
      </c>
      <c r="I161" s="6" t="s">
        <v>770</v>
      </c>
      <c r="J161" s="47" t="s">
        <v>334</v>
      </c>
      <c r="K161" s="11"/>
    </row>
    <row r="162" spans="1:11" ht="49.5" customHeight="1" x14ac:dyDescent="0.25">
      <c r="A162" s="18">
        <v>9</v>
      </c>
      <c r="B162" s="89" t="s">
        <v>771</v>
      </c>
      <c r="C162" s="15"/>
      <c r="D162" s="38">
        <v>46190</v>
      </c>
      <c r="E162" s="6" t="s">
        <v>55</v>
      </c>
      <c r="F162" s="145">
        <v>12</v>
      </c>
      <c r="G162" s="143">
        <v>1</v>
      </c>
      <c r="H162" s="144">
        <f t="shared" si="16"/>
        <v>12</v>
      </c>
      <c r="I162" s="6" t="s">
        <v>772</v>
      </c>
      <c r="J162" s="47" t="s">
        <v>334</v>
      </c>
      <c r="K162" s="11"/>
    </row>
    <row r="163" spans="1:11" ht="49.5" customHeight="1" x14ac:dyDescent="0.25">
      <c r="A163" s="18">
        <v>10</v>
      </c>
      <c r="B163" s="89" t="s">
        <v>773</v>
      </c>
      <c r="C163" s="15"/>
      <c r="D163" s="38" t="s">
        <v>774</v>
      </c>
      <c r="E163" s="6" t="s">
        <v>55</v>
      </c>
      <c r="F163" s="145">
        <v>12</v>
      </c>
      <c r="G163" s="143">
        <v>1.1000000000000001</v>
      </c>
      <c r="H163" s="144">
        <f t="shared" si="16"/>
        <v>13.200000000000001</v>
      </c>
      <c r="I163" s="6" t="s">
        <v>775</v>
      </c>
      <c r="J163" s="47" t="s">
        <v>334</v>
      </c>
      <c r="K163" s="11"/>
    </row>
    <row r="164" spans="1:11" s="64" customFormat="1" ht="21.75" customHeight="1" x14ac:dyDescent="0.25">
      <c r="A164" s="67"/>
      <c r="B164" s="59" t="s">
        <v>13</v>
      </c>
      <c r="C164" s="60">
        <f>COUNTA(E154:E163)</f>
        <v>10</v>
      </c>
      <c r="D164" s="67"/>
      <c r="E164" s="67"/>
      <c r="F164" s="68"/>
      <c r="G164" s="68"/>
      <c r="H164" s="69"/>
      <c r="I164" s="67"/>
      <c r="J164" s="63" t="s">
        <v>334</v>
      </c>
      <c r="K164" s="62"/>
    </row>
    <row r="165" spans="1:11" s="64" customFormat="1" ht="21.75" customHeight="1" x14ac:dyDescent="0.25">
      <c r="A165" s="67"/>
      <c r="B165" s="59" t="s">
        <v>14</v>
      </c>
      <c r="C165" s="60">
        <f>COUNTIF(E154:E163,"Đột xuất")</f>
        <v>7</v>
      </c>
      <c r="D165" s="67"/>
      <c r="E165" s="67"/>
      <c r="F165" s="68"/>
      <c r="G165" s="68"/>
      <c r="H165" s="70"/>
      <c r="I165" s="67"/>
      <c r="J165" s="63" t="s">
        <v>334</v>
      </c>
      <c r="K165" s="62"/>
    </row>
    <row r="166" spans="1:11" ht="53.25" customHeight="1" x14ac:dyDescent="0.25">
      <c r="A166" s="18">
        <v>1</v>
      </c>
      <c r="B166" s="83" t="s">
        <v>967</v>
      </c>
      <c r="C166" s="6" t="s">
        <v>10</v>
      </c>
      <c r="D166" s="8">
        <v>46300</v>
      </c>
      <c r="E166" s="6" t="s">
        <v>55</v>
      </c>
      <c r="F166" s="6">
        <v>12</v>
      </c>
      <c r="G166" s="9">
        <v>1</v>
      </c>
      <c r="H166" s="10">
        <f t="shared" ref="H166:H173" si="17">G166*F166</f>
        <v>12</v>
      </c>
      <c r="I166" s="6" t="s">
        <v>968</v>
      </c>
      <c r="J166" s="47" t="s">
        <v>336</v>
      </c>
      <c r="K166" s="11"/>
    </row>
    <row r="167" spans="1:11" ht="47.25" x14ac:dyDescent="0.25">
      <c r="A167" s="18">
        <v>2</v>
      </c>
      <c r="B167" s="83" t="s">
        <v>969</v>
      </c>
      <c r="C167" s="6" t="s">
        <v>10</v>
      </c>
      <c r="D167" s="8" t="s">
        <v>970</v>
      </c>
      <c r="E167" s="6" t="s">
        <v>12</v>
      </c>
      <c r="F167" s="6">
        <v>10</v>
      </c>
      <c r="G167" s="9">
        <v>1</v>
      </c>
      <c r="H167" s="10">
        <f t="shared" si="17"/>
        <v>10</v>
      </c>
      <c r="I167" s="6" t="s">
        <v>971</v>
      </c>
      <c r="J167" s="47" t="s">
        <v>336</v>
      </c>
      <c r="K167" s="11"/>
    </row>
    <row r="168" spans="1:11" ht="47.25" x14ac:dyDescent="0.25">
      <c r="A168" s="18">
        <v>3</v>
      </c>
      <c r="B168" s="83" t="s">
        <v>972</v>
      </c>
      <c r="C168" s="6" t="s">
        <v>10</v>
      </c>
      <c r="D168" s="8" t="s">
        <v>94</v>
      </c>
      <c r="E168" s="6" t="s">
        <v>12</v>
      </c>
      <c r="F168" s="6">
        <v>10</v>
      </c>
      <c r="G168" s="9">
        <v>1</v>
      </c>
      <c r="H168" s="10">
        <f t="shared" si="17"/>
        <v>10</v>
      </c>
      <c r="I168" s="6" t="s">
        <v>968</v>
      </c>
      <c r="J168" s="47" t="s">
        <v>336</v>
      </c>
      <c r="K168" s="11"/>
    </row>
    <row r="169" spans="1:11" ht="47.25" x14ac:dyDescent="0.25">
      <c r="A169" s="18">
        <v>4</v>
      </c>
      <c r="B169" s="83" t="s">
        <v>973</v>
      </c>
      <c r="C169" s="6" t="s">
        <v>10</v>
      </c>
      <c r="D169" s="8" t="s">
        <v>248</v>
      </c>
      <c r="E169" s="6" t="s">
        <v>55</v>
      </c>
      <c r="F169" s="6">
        <v>12</v>
      </c>
      <c r="G169" s="9">
        <v>1.1000000000000001</v>
      </c>
      <c r="H169" s="10">
        <f t="shared" si="17"/>
        <v>13.200000000000001</v>
      </c>
      <c r="I169" s="6" t="s">
        <v>974</v>
      </c>
      <c r="J169" s="47" t="s">
        <v>336</v>
      </c>
      <c r="K169" s="11"/>
    </row>
    <row r="170" spans="1:11" ht="47.25" x14ac:dyDescent="0.25">
      <c r="A170" s="18">
        <v>5</v>
      </c>
      <c r="B170" s="88" t="s">
        <v>975</v>
      </c>
      <c r="C170" s="6" t="s">
        <v>10</v>
      </c>
      <c r="D170" s="8" t="s">
        <v>94</v>
      </c>
      <c r="E170" s="6" t="s">
        <v>55</v>
      </c>
      <c r="F170" s="6">
        <v>12</v>
      </c>
      <c r="G170" s="9">
        <v>1</v>
      </c>
      <c r="H170" s="10">
        <f t="shared" si="17"/>
        <v>12</v>
      </c>
      <c r="I170" s="6" t="s">
        <v>976</v>
      </c>
      <c r="J170" s="47" t="s">
        <v>336</v>
      </c>
      <c r="K170" s="11"/>
    </row>
    <row r="171" spans="1:11" ht="49.5" x14ac:dyDescent="0.25">
      <c r="A171" s="18">
        <v>6</v>
      </c>
      <c r="B171" s="86" t="s">
        <v>977</v>
      </c>
      <c r="C171" s="6" t="s">
        <v>10</v>
      </c>
      <c r="D171" s="8" t="s">
        <v>28</v>
      </c>
      <c r="E171" s="6" t="s">
        <v>55</v>
      </c>
      <c r="F171" s="6">
        <v>12</v>
      </c>
      <c r="G171" s="9">
        <v>1.1000000000000001</v>
      </c>
      <c r="H171" s="10">
        <f t="shared" si="17"/>
        <v>13.200000000000001</v>
      </c>
      <c r="I171" s="6" t="s">
        <v>978</v>
      </c>
      <c r="J171" s="47" t="s">
        <v>336</v>
      </c>
      <c r="K171" s="11"/>
    </row>
    <row r="172" spans="1:11" ht="83.25" customHeight="1" x14ac:dyDescent="0.25">
      <c r="A172" s="18">
        <v>7</v>
      </c>
      <c r="B172" s="86" t="s">
        <v>979</v>
      </c>
      <c r="C172" s="6" t="s">
        <v>10</v>
      </c>
      <c r="D172" s="8" t="s">
        <v>980</v>
      </c>
      <c r="E172" s="6" t="s">
        <v>55</v>
      </c>
      <c r="F172" s="6">
        <v>12</v>
      </c>
      <c r="G172" s="9">
        <v>1.2</v>
      </c>
      <c r="H172" s="10">
        <f t="shared" si="17"/>
        <v>14.399999999999999</v>
      </c>
      <c r="I172" s="6" t="s">
        <v>981</v>
      </c>
      <c r="J172" s="47" t="s">
        <v>336</v>
      </c>
      <c r="K172" s="11"/>
    </row>
    <row r="173" spans="1:11" ht="58.5" customHeight="1" x14ac:dyDescent="0.25">
      <c r="A173" s="18">
        <v>8</v>
      </c>
      <c r="B173" s="96" t="s">
        <v>982</v>
      </c>
      <c r="C173" s="15" t="s">
        <v>10</v>
      </c>
      <c r="D173" s="8" t="s">
        <v>94</v>
      </c>
      <c r="E173" s="6" t="s">
        <v>55</v>
      </c>
      <c r="F173" s="15">
        <v>12</v>
      </c>
      <c r="G173" s="9">
        <v>1.2</v>
      </c>
      <c r="H173" s="10">
        <f t="shared" si="17"/>
        <v>14.399999999999999</v>
      </c>
      <c r="I173" s="6" t="s">
        <v>983</v>
      </c>
      <c r="J173" s="47" t="s">
        <v>336</v>
      </c>
      <c r="K173" s="11"/>
    </row>
    <row r="174" spans="1:11" s="64" customFormat="1" ht="21.75" customHeight="1" x14ac:dyDescent="0.25">
      <c r="A174" s="67"/>
      <c r="B174" s="59" t="s">
        <v>13</v>
      </c>
      <c r="C174" s="60">
        <f>COUNTA(E166:E173)</f>
        <v>8</v>
      </c>
      <c r="D174" s="67"/>
      <c r="E174" s="67"/>
      <c r="F174" s="68"/>
      <c r="G174" s="68"/>
      <c r="H174" s="69"/>
      <c r="I174" s="67"/>
      <c r="J174" s="63" t="s">
        <v>336</v>
      </c>
      <c r="K174" s="62"/>
    </row>
    <row r="175" spans="1:11" s="64" customFormat="1" ht="21.75" customHeight="1" x14ac:dyDescent="0.25">
      <c r="A175" s="67"/>
      <c r="B175" s="59" t="s">
        <v>14</v>
      </c>
      <c r="C175" s="60">
        <f>COUNTIF(E166:E173,"Đột xuất")</f>
        <v>6</v>
      </c>
      <c r="D175" s="67"/>
      <c r="E175" s="67"/>
      <c r="F175" s="68"/>
      <c r="G175" s="68"/>
      <c r="H175" s="70"/>
      <c r="I175" s="67"/>
      <c r="J175" s="63" t="s">
        <v>336</v>
      </c>
      <c r="K175" s="62"/>
    </row>
    <row r="176" spans="1:11" ht="33" x14ac:dyDescent="0.25">
      <c r="A176" s="43" t="s">
        <v>320</v>
      </c>
      <c r="B176" s="83" t="s">
        <v>799</v>
      </c>
      <c r="C176" s="6" t="s">
        <v>10</v>
      </c>
      <c r="D176" s="6" t="s">
        <v>800</v>
      </c>
      <c r="E176" s="6" t="s">
        <v>12</v>
      </c>
      <c r="F176" s="6">
        <v>10</v>
      </c>
      <c r="G176" s="9">
        <v>1</v>
      </c>
      <c r="H176" s="10">
        <f t="shared" ref="H176:H208" si="18">G176*F176</f>
        <v>10</v>
      </c>
      <c r="I176" s="6" t="s">
        <v>801</v>
      </c>
      <c r="J176" s="47" t="s">
        <v>337</v>
      </c>
      <c r="K176" s="11"/>
    </row>
    <row r="177" spans="1:11" ht="33" x14ac:dyDescent="0.25">
      <c r="A177" s="43" t="s">
        <v>322</v>
      </c>
      <c r="B177" s="83" t="s">
        <v>802</v>
      </c>
      <c r="C177" s="6" t="s">
        <v>10</v>
      </c>
      <c r="D177" s="6" t="s">
        <v>275</v>
      </c>
      <c r="E177" s="6" t="s">
        <v>12</v>
      </c>
      <c r="F177" s="6">
        <v>10</v>
      </c>
      <c r="G177" s="9">
        <v>1</v>
      </c>
      <c r="H177" s="10">
        <f t="shared" si="18"/>
        <v>10</v>
      </c>
      <c r="I177" s="6" t="s">
        <v>803</v>
      </c>
      <c r="J177" s="47" t="s">
        <v>337</v>
      </c>
      <c r="K177" s="11"/>
    </row>
    <row r="178" spans="1:11" ht="49.5" x14ac:dyDescent="0.25">
      <c r="A178" s="43" t="s">
        <v>325</v>
      </c>
      <c r="B178" s="83" t="s">
        <v>804</v>
      </c>
      <c r="C178" s="6" t="s">
        <v>10</v>
      </c>
      <c r="D178" s="6" t="s">
        <v>312</v>
      </c>
      <c r="E178" s="6" t="s">
        <v>12</v>
      </c>
      <c r="F178" s="6">
        <v>10</v>
      </c>
      <c r="G178" s="9">
        <v>1</v>
      </c>
      <c r="H178" s="10">
        <f t="shared" si="18"/>
        <v>10</v>
      </c>
      <c r="I178" s="6" t="s">
        <v>805</v>
      </c>
      <c r="J178" s="47" t="s">
        <v>337</v>
      </c>
      <c r="K178" s="11"/>
    </row>
    <row r="179" spans="1:11" ht="33" x14ac:dyDescent="0.25">
      <c r="A179" s="43" t="s">
        <v>327</v>
      </c>
      <c r="B179" s="83" t="s">
        <v>806</v>
      </c>
      <c r="C179" s="6" t="s">
        <v>10</v>
      </c>
      <c r="D179" s="6" t="s">
        <v>312</v>
      </c>
      <c r="E179" s="6" t="s">
        <v>12</v>
      </c>
      <c r="F179" s="6">
        <v>10</v>
      </c>
      <c r="G179" s="9">
        <v>1</v>
      </c>
      <c r="H179" s="10">
        <f t="shared" si="18"/>
        <v>10</v>
      </c>
      <c r="I179" s="6" t="s">
        <v>805</v>
      </c>
      <c r="J179" s="47" t="s">
        <v>337</v>
      </c>
      <c r="K179" s="11"/>
    </row>
    <row r="180" spans="1:11" ht="78" customHeight="1" x14ac:dyDescent="0.25">
      <c r="A180" s="43" t="s">
        <v>356</v>
      </c>
      <c r="B180" s="83" t="s">
        <v>807</v>
      </c>
      <c r="C180" s="6" t="s">
        <v>808</v>
      </c>
      <c r="D180" s="6" t="s">
        <v>809</v>
      </c>
      <c r="E180" s="6" t="s">
        <v>55</v>
      </c>
      <c r="F180" s="6">
        <v>10</v>
      </c>
      <c r="G180" s="9">
        <v>1</v>
      </c>
      <c r="H180" s="10">
        <f t="shared" si="18"/>
        <v>10</v>
      </c>
      <c r="I180" s="6" t="s">
        <v>810</v>
      </c>
      <c r="J180" s="47" t="s">
        <v>337</v>
      </c>
      <c r="K180" s="11"/>
    </row>
    <row r="181" spans="1:11" ht="63" x14ac:dyDescent="0.25">
      <c r="A181" s="43" t="s">
        <v>357</v>
      </c>
      <c r="B181" s="83" t="s">
        <v>811</v>
      </c>
      <c r="C181" s="6" t="s">
        <v>812</v>
      </c>
      <c r="D181" s="6" t="s">
        <v>809</v>
      </c>
      <c r="E181" s="6" t="s">
        <v>55</v>
      </c>
      <c r="F181" s="6">
        <v>10</v>
      </c>
      <c r="G181" s="9">
        <v>1</v>
      </c>
      <c r="H181" s="10">
        <f t="shared" si="18"/>
        <v>10</v>
      </c>
      <c r="I181" s="6" t="s">
        <v>810</v>
      </c>
      <c r="J181" s="47" t="s">
        <v>337</v>
      </c>
      <c r="K181" s="11"/>
    </row>
    <row r="182" spans="1:11" ht="49.5" x14ac:dyDescent="0.25">
      <c r="A182" s="43" t="s">
        <v>358</v>
      </c>
      <c r="B182" s="83" t="s">
        <v>813</v>
      </c>
      <c r="C182" s="6" t="s">
        <v>814</v>
      </c>
      <c r="D182" s="6" t="s">
        <v>815</v>
      </c>
      <c r="E182" s="6" t="s">
        <v>55</v>
      </c>
      <c r="F182" s="6">
        <v>10</v>
      </c>
      <c r="G182" s="9">
        <v>1</v>
      </c>
      <c r="H182" s="10">
        <f t="shared" si="18"/>
        <v>10</v>
      </c>
      <c r="I182" s="6" t="s">
        <v>816</v>
      </c>
      <c r="J182" s="47" t="s">
        <v>337</v>
      </c>
      <c r="K182" s="11"/>
    </row>
    <row r="183" spans="1:11" ht="49.5" x14ac:dyDescent="0.25">
      <c r="A183" s="43" t="s">
        <v>359</v>
      </c>
      <c r="B183" s="83" t="s">
        <v>817</v>
      </c>
      <c r="C183" s="6" t="s">
        <v>814</v>
      </c>
      <c r="D183" s="6" t="s">
        <v>818</v>
      </c>
      <c r="E183" s="6" t="s">
        <v>55</v>
      </c>
      <c r="F183" s="6">
        <v>10</v>
      </c>
      <c r="G183" s="9">
        <v>1</v>
      </c>
      <c r="H183" s="10">
        <f t="shared" si="18"/>
        <v>10</v>
      </c>
      <c r="I183" s="6" t="s">
        <v>816</v>
      </c>
      <c r="J183" s="47" t="s">
        <v>337</v>
      </c>
      <c r="K183" s="11"/>
    </row>
    <row r="184" spans="1:11" ht="49.5" x14ac:dyDescent="0.25">
      <c r="A184" s="43" t="s">
        <v>360</v>
      </c>
      <c r="B184" s="83" t="s">
        <v>819</v>
      </c>
      <c r="C184" s="6" t="s">
        <v>814</v>
      </c>
      <c r="D184" s="6" t="s">
        <v>820</v>
      </c>
      <c r="E184" s="6" t="s">
        <v>55</v>
      </c>
      <c r="F184" s="6">
        <v>10</v>
      </c>
      <c r="G184" s="9">
        <v>1</v>
      </c>
      <c r="H184" s="10">
        <f t="shared" si="18"/>
        <v>10</v>
      </c>
      <c r="I184" s="6" t="s">
        <v>816</v>
      </c>
      <c r="J184" s="47" t="s">
        <v>337</v>
      </c>
      <c r="K184" s="11"/>
    </row>
    <row r="185" spans="1:11" ht="49.5" x14ac:dyDescent="0.25">
      <c r="A185" s="43" t="s">
        <v>361</v>
      </c>
      <c r="B185" s="83" t="s">
        <v>821</v>
      </c>
      <c r="C185" s="6" t="s">
        <v>814</v>
      </c>
      <c r="D185" s="6" t="s">
        <v>822</v>
      </c>
      <c r="E185" s="6" t="s">
        <v>55</v>
      </c>
      <c r="F185" s="6">
        <v>10</v>
      </c>
      <c r="G185" s="9">
        <v>1</v>
      </c>
      <c r="H185" s="10">
        <f t="shared" si="18"/>
        <v>10</v>
      </c>
      <c r="I185" s="6" t="s">
        <v>816</v>
      </c>
      <c r="J185" s="47" t="s">
        <v>337</v>
      </c>
      <c r="K185" s="11"/>
    </row>
    <row r="186" spans="1:11" ht="49.5" x14ac:dyDescent="0.25">
      <c r="A186" s="43" t="s">
        <v>362</v>
      </c>
      <c r="B186" s="83" t="s">
        <v>823</v>
      </c>
      <c r="C186" s="6" t="s">
        <v>814</v>
      </c>
      <c r="D186" s="6" t="s">
        <v>824</v>
      </c>
      <c r="E186" s="6" t="s">
        <v>55</v>
      </c>
      <c r="F186" s="6">
        <v>10</v>
      </c>
      <c r="G186" s="9">
        <v>1</v>
      </c>
      <c r="H186" s="10">
        <f t="shared" si="18"/>
        <v>10</v>
      </c>
      <c r="I186" s="6" t="s">
        <v>816</v>
      </c>
      <c r="J186" s="47" t="s">
        <v>337</v>
      </c>
      <c r="K186" s="11"/>
    </row>
    <row r="187" spans="1:11" ht="135" customHeight="1" x14ac:dyDescent="0.25">
      <c r="A187" s="43" t="s">
        <v>363</v>
      </c>
      <c r="B187" s="88" t="s">
        <v>825</v>
      </c>
      <c r="C187" s="20" t="s">
        <v>826</v>
      </c>
      <c r="D187" s="21" t="s">
        <v>754</v>
      </c>
      <c r="E187" s="6" t="s">
        <v>55</v>
      </c>
      <c r="F187" s="6">
        <v>10</v>
      </c>
      <c r="G187" s="9">
        <v>1</v>
      </c>
      <c r="H187" s="10">
        <f t="shared" si="18"/>
        <v>10</v>
      </c>
      <c r="I187" s="6" t="s">
        <v>816</v>
      </c>
      <c r="J187" s="47" t="s">
        <v>337</v>
      </c>
      <c r="K187" s="11"/>
    </row>
    <row r="188" spans="1:11" ht="165" x14ac:dyDescent="0.25">
      <c r="A188" s="43" t="s">
        <v>364</v>
      </c>
      <c r="B188" s="88" t="s">
        <v>827</v>
      </c>
      <c r="C188" s="20" t="s">
        <v>828</v>
      </c>
      <c r="D188" s="21">
        <v>46299</v>
      </c>
      <c r="E188" s="6" t="s">
        <v>55</v>
      </c>
      <c r="F188" s="6">
        <v>10</v>
      </c>
      <c r="G188" s="9">
        <v>1</v>
      </c>
      <c r="H188" s="10">
        <f t="shared" si="18"/>
        <v>10</v>
      </c>
      <c r="I188" s="6" t="s">
        <v>816</v>
      </c>
      <c r="J188" s="47" t="s">
        <v>337</v>
      </c>
      <c r="K188" s="11"/>
    </row>
    <row r="189" spans="1:11" ht="132" x14ac:dyDescent="0.25">
      <c r="A189" s="43" t="s">
        <v>365</v>
      </c>
      <c r="B189" s="88" t="s">
        <v>829</v>
      </c>
      <c r="C189" s="20" t="s">
        <v>830</v>
      </c>
      <c r="D189" s="22">
        <v>46299</v>
      </c>
      <c r="E189" s="6" t="s">
        <v>55</v>
      </c>
      <c r="F189" s="6">
        <v>10</v>
      </c>
      <c r="G189" s="9">
        <v>1</v>
      </c>
      <c r="H189" s="10">
        <f t="shared" si="18"/>
        <v>10</v>
      </c>
      <c r="I189" s="6" t="s">
        <v>816</v>
      </c>
      <c r="J189" s="47" t="s">
        <v>337</v>
      </c>
      <c r="K189" s="11"/>
    </row>
    <row r="190" spans="1:11" ht="148.5" x14ac:dyDescent="0.25">
      <c r="A190" s="43" t="s">
        <v>366</v>
      </c>
      <c r="B190" s="88" t="s">
        <v>831</v>
      </c>
      <c r="C190" s="20" t="s">
        <v>832</v>
      </c>
      <c r="D190" s="21" t="s">
        <v>833</v>
      </c>
      <c r="E190" s="6" t="s">
        <v>55</v>
      </c>
      <c r="F190" s="6">
        <v>10</v>
      </c>
      <c r="G190" s="9">
        <v>1</v>
      </c>
      <c r="H190" s="10">
        <f t="shared" si="18"/>
        <v>10</v>
      </c>
      <c r="I190" s="6" t="s">
        <v>816</v>
      </c>
      <c r="J190" s="47" t="s">
        <v>337</v>
      </c>
      <c r="K190" s="11"/>
    </row>
    <row r="191" spans="1:11" ht="82.5" x14ac:dyDescent="0.25">
      <c r="A191" s="43" t="s">
        <v>367</v>
      </c>
      <c r="B191" s="88" t="s">
        <v>834</v>
      </c>
      <c r="C191" s="20" t="s">
        <v>835</v>
      </c>
      <c r="D191" s="22">
        <v>46116</v>
      </c>
      <c r="E191" s="6" t="s">
        <v>55</v>
      </c>
      <c r="F191" s="6">
        <v>10</v>
      </c>
      <c r="G191" s="9">
        <v>1</v>
      </c>
      <c r="H191" s="10">
        <f t="shared" si="18"/>
        <v>10</v>
      </c>
      <c r="I191" s="23" t="s">
        <v>836</v>
      </c>
      <c r="J191" s="47" t="s">
        <v>337</v>
      </c>
      <c r="K191" s="11"/>
    </row>
    <row r="192" spans="1:11" ht="49.5" x14ac:dyDescent="0.25">
      <c r="A192" s="43" t="s">
        <v>368</v>
      </c>
      <c r="B192" s="88" t="s">
        <v>837</v>
      </c>
      <c r="C192" s="20" t="s">
        <v>1112</v>
      </c>
      <c r="D192" s="21" t="s">
        <v>833</v>
      </c>
      <c r="E192" s="6" t="s">
        <v>55</v>
      </c>
      <c r="F192" s="6">
        <v>10</v>
      </c>
      <c r="G192" s="9">
        <v>1</v>
      </c>
      <c r="H192" s="10">
        <f t="shared" si="18"/>
        <v>10</v>
      </c>
      <c r="I192" s="6" t="s">
        <v>1111</v>
      </c>
      <c r="J192" s="47" t="s">
        <v>337</v>
      </c>
      <c r="K192" s="11"/>
    </row>
    <row r="193" spans="1:11" ht="49.5" x14ac:dyDescent="0.25">
      <c r="A193" s="43" t="s">
        <v>369</v>
      </c>
      <c r="B193" s="88" t="s">
        <v>838</v>
      </c>
      <c r="C193" s="20" t="s">
        <v>1112</v>
      </c>
      <c r="D193" s="21" t="s">
        <v>205</v>
      </c>
      <c r="E193" s="6" t="s">
        <v>55</v>
      </c>
      <c r="F193" s="6">
        <v>10</v>
      </c>
      <c r="G193" s="9">
        <v>1</v>
      </c>
      <c r="H193" s="10">
        <f t="shared" si="18"/>
        <v>10</v>
      </c>
      <c r="I193" s="6" t="s">
        <v>1113</v>
      </c>
      <c r="J193" s="47" t="s">
        <v>337</v>
      </c>
      <c r="K193" s="11"/>
    </row>
    <row r="194" spans="1:11" ht="49.5" x14ac:dyDescent="0.25">
      <c r="A194" s="43" t="s">
        <v>370</v>
      </c>
      <c r="B194" s="88" t="s">
        <v>839</v>
      </c>
      <c r="C194" s="20" t="s">
        <v>1115</v>
      </c>
      <c r="D194" s="21" t="s">
        <v>840</v>
      </c>
      <c r="E194" s="6" t="s">
        <v>55</v>
      </c>
      <c r="F194" s="6">
        <v>10</v>
      </c>
      <c r="G194" s="9">
        <v>1</v>
      </c>
      <c r="H194" s="10">
        <f t="shared" si="18"/>
        <v>10</v>
      </c>
      <c r="I194" s="6" t="s">
        <v>1114</v>
      </c>
      <c r="J194" s="47" t="s">
        <v>337</v>
      </c>
      <c r="K194" s="11"/>
    </row>
    <row r="195" spans="1:11" ht="49.5" x14ac:dyDescent="0.25">
      <c r="A195" s="43" t="s">
        <v>371</v>
      </c>
      <c r="B195" s="88" t="s">
        <v>841</v>
      </c>
      <c r="C195" s="20" t="s">
        <v>1117</v>
      </c>
      <c r="D195" s="21">
        <v>46117</v>
      </c>
      <c r="E195" s="6" t="s">
        <v>55</v>
      </c>
      <c r="F195" s="6">
        <v>10</v>
      </c>
      <c r="G195" s="9">
        <v>1</v>
      </c>
      <c r="H195" s="10">
        <f t="shared" si="18"/>
        <v>10</v>
      </c>
      <c r="I195" s="6" t="s">
        <v>1116</v>
      </c>
      <c r="J195" s="47" t="s">
        <v>337</v>
      </c>
      <c r="K195" s="11"/>
    </row>
    <row r="196" spans="1:11" ht="49.5" x14ac:dyDescent="0.25">
      <c r="A196" s="43" t="s">
        <v>372</v>
      </c>
      <c r="B196" s="88" t="s">
        <v>842</v>
      </c>
      <c r="C196" s="20" t="s">
        <v>1112</v>
      </c>
      <c r="D196" s="21">
        <v>46117</v>
      </c>
      <c r="E196" s="6" t="s">
        <v>55</v>
      </c>
      <c r="F196" s="6">
        <v>10</v>
      </c>
      <c r="G196" s="9">
        <v>1</v>
      </c>
      <c r="H196" s="10">
        <f t="shared" si="18"/>
        <v>10</v>
      </c>
      <c r="I196" s="6" t="s">
        <v>1111</v>
      </c>
      <c r="J196" s="47" t="s">
        <v>337</v>
      </c>
      <c r="K196" s="11"/>
    </row>
    <row r="197" spans="1:11" ht="49.5" x14ac:dyDescent="0.25">
      <c r="A197" s="43" t="s">
        <v>373</v>
      </c>
      <c r="B197" s="88" t="s">
        <v>843</v>
      </c>
      <c r="C197" s="20" t="s">
        <v>1119</v>
      </c>
      <c r="D197" s="22" t="s">
        <v>844</v>
      </c>
      <c r="E197" s="6" t="s">
        <v>55</v>
      </c>
      <c r="F197" s="6">
        <v>10</v>
      </c>
      <c r="G197" s="9">
        <v>1</v>
      </c>
      <c r="H197" s="10">
        <f t="shared" si="18"/>
        <v>10</v>
      </c>
      <c r="I197" s="6" t="s">
        <v>1118</v>
      </c>
      <c r="J197" s="47" t="s">
        <v>337</v>
      </c>
      <c r="K197" s="11"/>
    </row>
    <row r="198" spans="1:11" ht="66" x14ac:dyDescent="0.25">
      <c r="A198" s="43" t="s">
        <v>374</v>
      </c>
      <c r="B198" s="88" t="s">
        <v>845</v>
      </c>
      <c r="C198" s="20" t="s">
        <v>1121</v>
      </c>
      <c r="D198" s="21" t="s">
        <v>258</v>
      </c>
      <c r="E198" s="6" t="s">
        <v>55</v>
      </c>
      <c r="F198" s="6">
        <v>10</v>
      </c>
      <c r="G198" s="9">
        <v>1</v>
      </c>
      <c r="H198" s="10">
        <f t="shared" si="18"/>
        <v>10</v>
      </c>
      <c r="I198" s="6" t="s">
        <v>1120</v>
      </c>
      <c r="J198" s="47" t="s">
        <v>337</v>
      </c>
      <c r="K198" s="11"/>
    </row>
    <row r="199" spans="1:11" ht="66" x14ac:dyDescent="0.25">
      <c r="A199" s="43" t="s">
        <v>375</v>
      </c>
      <c r="B199" s="88" t="s">
        <v>846</v>
      </c>
      <c r="C199" s="20" t="s">
        <v>1121</v>
      </c>
      <c r="D199" s="22" t="s">
        <v>258</v>
      </c>
      <c r="E199" s="6" t="s">
        <v>55</v>
      </c>
      <c r="F199" s="6">
        <v>10</v>
      </c>
      <c r="G199" s="9">
        <v>1</v>
      </c>
      <c r="H199" s="10">
        <f t="shared" si="18"/>
        <v>10</v>
      </c>
      <c r="I199" s="6" t="s">
        <v>1122</v>
      </c>
      <c r="J199" s="47" t="s">
        <v>337</v>
      </c>
      <c r="K199" s="11"/>
    </row>
    <row r="200" spans="1:11" ht="33" x14ac:dyDescent="0.25">
      <c r="A200" s="43" t="s">
        <v>376</v>
      </c>
      <c r="B200" s="88" t="s">
        <v>847</v>
      </c>
      <c r="C200" s="20" t="s">
        <v>848</v>
      </c>
      <c r="D200" s="21" t="s">
        <v>248</v>
      </c>
      <c r="E200" s="6" t="s">
        <v>55</v>
      </c>
      <c r="F200" s="6">
        <v>10</v>
      </c>
      <c r="G200" s="9">
        <v>1</v>
      </c>
      <c r="H200" s="10">
        <f t="shared" si="18"/>
        <v>10</v>
      </c>
      <c r="I200" s="6" t="s">
        <v>816</v>
      </c>
      <c r="J200" s="47" t="s">
        <v>337</v>
      </c>
      <c r="K200" s="11"/>
    </row>
    <row r="201" spans="1:11" ht="66" x14ac:dyDescent="0.25">
      <c r="A201" s="43" t="s">
        <v>377</v>
      </c>
      <c r="B201" s="88" t="s">
        <v>849</v>
      </c>
      <c r="C201" s="20" t="s">
        <v>850</v>
      </c>
      <c r="D201" s="21" t="s">
        <v>822</v>
      </c>
      <c r="E201" s="6" t="s">
        <v>12</v>
      </c>
      <c r="F201" s="6">
        <v>10</v>
      </c>
      <c r="G201" s="9">
        <v>1</v>
      </c>
      <c r="H201" s="10">
        <f t="shared" si="18"/>
        <v>10</v>
      </c>
      <c r="I201" s="6" t="s">
        <v>816</v>
      </c>
      <c r="J201" s="47" t="s">
        <v>337</v>
      </c>
      <c r="K201" s="11"/>
    </row>
    <row r="202" spans="1:11" ht="66" x14ac:dyDescent="0.25">
      <c r="A202" s="43" t="s">
        <v>378</v>
      </c>
      <c r="B202" s="94" t="s">
        <v>849</v>
      </c>
      <c r="C202" s="20" t="s">
        <v>850</v>
      </c>
      <c r="D202" s="21" t="s">
        <v>851</v>
      </c>
      <c r="E202" s="6" t="s">
        <v>12</v>
      </c>
      <c r="F202" s="6">
        <v>10</v>
      </c>
      <c r="G202" s="9">
        <v>1</v>
      </c>
      <c r="H202" s="10">
        <f t="shared" si="18"/>
        <v>10</v>
      </c>
      <c r="I202" s="6" t="s">
        <v>816</v>
      </c>
      <c r="J202" s="47" t="s">
        <v>337</v>
      </c>
      <c r="K202" s="11"/>
    </row>
    <row r="203" spans="1:11" ht="66" x14ac:dyDescent="0.25">
      <c r="A203" s="43" t="s">
        <v>329</v>
      </c>
      <c r="B203" s="94" t="s">
        <v>849</v>
      </c>
      <c r="C203" s="20" t="s">
        <v>850</v>
      </c>
      <c r="D203" s="21" t="s">
        <v>852</v>
      </c>
      <c r="E203" s="6" t="s">
        <v>12</v>
      </c>
      <c r="F203" s="6">
        <v>10</v>
      </c>
      <c r="G203" s="9">
        <v>1</v>
      </c>
      <c r="H203" s="10">
        <f t="shared" si="18"/>
        <v>10</v>
      </c>
      <c r="I203" s="6" t="s">
        <v>816</v>
      </c>
      <c r="J203" s="47" t="s">
        <v>337</v>
      </c>
      <c r="K203" s="11"/>
    </row>
    <row r="204" spans="1:11" ht="49.5" x14ac:dyDescent="0.25">
      <c r="A204" s="43" t="s">
        <v>379</v>
      </c>
      <c r="B204" s="92" t="s">
        <v>853</v>
      </c>
      <c r="C204" s="20" t="s">
        <v>850</v>
      </c>
      <c r="D204" s="20" t="s">
        <v>854</v>
      </c>
      <c r="E204" s="6" t="s">
        <v>55</v>
      </c>
      <c r="F204" s="6">
        <v>10</v>
      </c>
      <c r="G204" s="9">
        <v>1</v>
      </c>
      <c r="H204" s="10">
        <f t="shared" si="18"/>
        <v>10</v>
      </c>
      <c r="I204" s="6" t="s">
        <v>816</v>
      </c>
      <c r="J204" s="47" t="s">
        <v>337</v>
      </c>
      <c r="K204" s="11"/>
    </row>
    <row r="205" spans="1:11" ht="33" x14ac:dyDescent="0.25">
      <c r="A205" s="43" t="s">
        <v>380</v>
      </c>
      <c r="B205" s="92" t="s">
        <v>855</v>
      </c>
      <c r="C205" s="54" t="s">
        <v>850</v>
      </c>
      <c r="D205" s="20" t="s">
        <v>856</v>
      </c>
      <c r="E205" s="6" t="s">
        <v>55</v>
      </c>
      <c r="F205" s="6">
        <v>10</v>
      </c>
      <c r="G205" s="9">
        <v>1</v>
      </c>
      <c r="H205" s="10">
        <f t="shared" si="18"/>
        <v>10</v>
      </c>
      <c r="I205" s="6" t="s">
        <v>816</v>
      </c>
      <c r="J205" s="47" t="s">
        <v>337</v>
      </c>
      <c r="K205" s="11"/>
    </row>
    <row r="206" spans="1:11" ht="33" x14ac:dyDescent="0.25">
      <c r="A206" s="43" t="s">
        <v>381</v>
      </c>
      <c r="B206" s="92" t="s">
        <v>857</v>
      </c>
      <c r="C206" s="54" t="s">
        <v>850</v>
      </c>
      <c r="D206" s="22">
        <v>46332</v>
      </c>
      <c r="E206" s="6" t="s">
        <v>55</v>
      </c>
      <c r="F206" s="6">
        <v>10</v>
      </c>
      <c r="G206" s="9">
        <v>1</v>
      </c>
      <c r="H206" s="10">
        <f t="shared" si="18"/>
        <v>10</v>
      </c>
      <c r="I206" s="6" t="s">
        <v>858</v>
      </c>
      <c r="J206" s="47" t="s">
        <v>337</v>
      </c>
      <c r="K206" s="11"/>
    </row>
    <row r="207" spans="1:11" ht="33" x14ac:dyDescent="0.25">
      <c r="A207" s="43" t="s">
        <v>382</v>
      </c>
      <c r="B207" s="92" t="s">
        <v>859</v>
      </c>
      <c r="C207" s="54" t="s">
        <v>850</v>
      </c>
      <c r="D207" s="22">
        <v>46332</v>
      </c>
      <c r="E207" s="6" t="s">
        <v>55</v>
      </c>
      <c r="F207" s="6">
        <v>10</v>
      </c>
      <c r="G207" s="9">
        <v>1</v>
      </c>
      <c r="H207" s="10">
        <f t="shared" si="18"/>
        <v>10</v>
      </c>
      <c r="I207" s="6" t="s">
        <v>858</v>
      </c>
      <c r="J207" s="47" t="s">
        <v>337</v>
      </c>
      <c r="K207" s="11"/>
    </row>
    <row r="208" spans="1:11" ht="49.5" x14ac:dyDescent="0.25">
      <c r="A208" s="43" t="s">
        <v>383</v>
      </c>
      <c r="B208" s="92" t="s">
        <v>860</v>
      </c>
      <c r="C208" s="54" t="s">
        <v>850</v>
      </c>
      <c r="D208" s="22" t="s">
        <v>861</v>
      </c>
      <c r="E208" s="6" t="s">
        <v>55</v>
      </c>
      <c r="F208" s="6">
        <v>10</v>
      </c>
      <c r="G208" s="9">
        <v>1</v>
      </c>
      <c r="H208" s="10">
        <f t="shared" si="18"/>
        <v>10</v>
      </c>
      <c r="I208" s="6" t="s">
        <v>816</v>
      </c>
      <c r="J208" s="47" t="s">
        <v>337</v>
      </c>
      <c r="K208" s="11"/>
    </row>
    <row r="209" spans="1:11" s="64" customFormat="1" ht="21.75" customHeight="1" x14ac:dyDescent="0.25">
      <c r="A209" s="67"/>
      <c r="B209" s="59" t="s">
        <v>13</v>
      </c>
      <c r="C209" s="60">
        <f>COUNTA(E176:E208)</f>
        <v>33</v>
      </c>
      <c r="D209" s="67"/>
      <c r="E209" s="67"/>
      <c r="F209" s="68"/>
      <c r="G209" s="68"/>
      <c r="H209" s="69"/>
      <c r="I209" s="67"/>
      <c r="J209" s="63" t="s">
        <v>337</v>
      </c>
      <c r="K209" s="62"/>
    </row>
    <row r="210" spans="1:11" s="64" customFormat="1" ht="21.75" customHeight="1" x14ac:dyDescent="0.25">
      <c r="A210" s="67"/>
      <c r="B210" s="59" t="s">
        <v>14</v>
      </c>
      <c r="C210" s="60">
        <f>COUNTIF(E176:E208,"Đột xuất")</f>
        <v>26</v>
      </c>
      <c r="D210" s="67"/>
      <c r="E210" s="67"/>
      <c r="F210" s="68"/>
      <c r="G210" s="68"/>
      <c r="H210" s="70"/>
      <c r="I210" s="67"/>
      <c r="J210" s="63" t="s">
        <v>337</v>
      </c>
      <c r="K210" s="62"/>
    </row>
    <row r="211" spans="1:11" ht="47.25" x14ac:dyDescent="0.25">
      <c r="A211" s="18">
        <v>1</v>
      </c>
      <c r="B211" s="86" t="s">
        <v>862</v>
      </c>
      <c r="C211" s="6" t="s">
        <v>10</v>
      </c>
      <c r="D211" s="8">
        <v>46142</v>
      </c>
      <c r="E211" s="6" t="s">
        <v>12</v>
      </c>
      <c r="F211" s="6">
        <v>10</v>
      </c>
      <c r="G211" s="9">
        <v>1</v>
      </c>
      <c r="H211" s="10">
        <f t="shared" ref="H211:H229" si="19">G211*F211</f>
        <v>10</v>
      </c>
      <c r="I211" s="6" t="s">
        <v>863</v>
      </c>
      <c r="J211" s="47" t="s">
        <v>335</v>
      </c>
      <c r="K211" s="11"/>
    </row>
    <row r="212" spans="1:11" ht="47.25" x14ac:dyDescent="0.25">
      <c r="A212" s="18">
        <v>2</v>
      </c>
      <c r="B212" s="86" t="s">
        <v>864</v>
      </c>
      <c r="C212" s="6" t="s">
        <v>10</v>
      </c>
      <c r="D212" s="8">
        <v>46142</v>
      </c>
      <c r="E212" s="6" t="s">
        <v>12</v>
      </c>
      <c r="F212" s="6">
        <v>10</v>
      </c>
      <c r="G212" s="9">
        <v>1</v>
      </c>
      <c r="H212" s="10">
        <f t="shared" si="19"/>
        <v>10</v>
      </c>
      <c r="I212" s="6" t="s">
        <v>863</v>
      </c>
      <c r="J212" s="47" t="s">
        <v>335</v>
      </c>
      <c r="K212" s="11"/>
    </row>
    <row r="213" spans="1:11" ht="49.5" x14ac:dyDescent="0.25">
      <c r="A213" s="18">
        <v>3</v>
      </c>
      <c r="B213" s="86" t="s">
        <v>865</v>
      </c>
      <c r="C213" s="6" t="s">
        <v>10</v>
      </c>
      <c r="D213" s="8">
        <v>46142</v>
      </c>
      <c r="E213" s="6" t="s">
        <v>12</v>
      </c>
      <c r="F213" s="6">
        <v>10</v>
      </c>
      <c r="G213" s="9">
        <v>1</v>
      </c>
      <c r="H213" s="10">
        <f t="shared" si="19"/>
        <v>10</v>
      </c>
      <c r="I213" s="6" t="s">
        <v>863</v>
      </c>
      <c r="J213" s="47" t="s">
        <v>335</v>
      </c>
      <c r="K213" s="11"/>
    </row>
    <row r="214" spans="1:11" ht="47.25" x14ac:dyDescent="0.25">
      <c r="A214" s="18">
        <v>4</v>
      </c>
      <c r="B214" s="86" t="s">
        <v>866</v>
      </c>
      <c r="C214" s="6" t="s">
        <v>10</v>
      </c>
      <c r="D214" s="8">
        <v>46142</v>
      </c>
      <c r="E214" s="6" t="s">
        <v>55</v>
      </c>
      <c r="F214" s="6">
        <v>12</v>
      </c>
      <c r="G214" s="9">
        <v>1.1000000000000001</v>
      </c>
      <c r="H214" s="10">
        <f t="shared" si="19"/>
        <v>13.200000000000001</v>
      </c>
      <c r="I214" s="6" t="s">
        <v>863</v>
      </c>
      <c r="J214" s="47" t="s">
        <v>335</v>
      </c>
      <c r="K214" s="11"/>
    </row>
    <row r="215" spans="1:11" ht="47.25" x14ac:dyDescent="0.25">
      <c r="A215" s="18">
        <v>5</v>
      </c>
      <c r="B215" s="86" t="s">
        <v>867</v>
      </c>
      <c r="C215" s="6" t="s">
        <v>10</v>
      </c>
      <c r="D215" s="8">
        <v>46172</v>
      </c>
      <c r="E215" s="6" t="s">
        <v>55</v>
      </c>
      <c r="F215" s="6">
        <v>12</v>
      </c>
      <c r="G215" s="9">
        <v>1.1000000000000001</v>
      </c>
      <c r="H215" s="10">
        <f t="shared" si="19"/>
        <v>13.200000000000001</v>
      </c>
      <c r="I215" s="6" t="s">
        <v>868</v>
      </c>
      <c r="J215" s="47" t="s">
        <v>335</v>
      </c>
      <c r="K215" s="11"/>
    </row>
    <row r="216" spans="1:11" ht="47.25" x14ac:dyDescent="0.25">
      <c r="A216" s="18">
        <v>6</v>
      </c>
      <c r="B216" s="86" t="s">
        <v>869</v>
      </c>
      <c r="C216" s="6" t="s">
        <v>10</v>
      </c>
      <c r="D216" s="8">
        <v>46172</v>
      </c>
      <c r="E216" s="6" t="s">
        <v>55</v>
      </c>
      <c r="F216" s="6">
        <v>12</v>
      </c>
      <c r="G216" s="9">
        <v>1.1000000000000001</v>
      </c>
      <c r="H216" s="10">
        <f t="shared" si="19"/>
        <v>13.200000000000001</v>
      </c>
      <c r="I216" s="6" t="s">
        <v>868</v>
      </c>
      <c r="J216" s="47" t="s">
        <v>335</v>
      </c>
      <c r="K216" s="11"/>
    </row>
    <row r="217" spans="1:11" ht="47.25" x14ac:dyDescent="0.25">
      <c r="A217" s="18">
        <v>7</v>
      </c>
      <c r="B217" s="86" t="s">
        <v>870</v>
      </c>
      <c r="C217" s="6" t="s">
        <v>10</v>
      </c>
      <c r="D217" s="8">
        <v>46172</v>
      </c>
      <c r="E217" s="6" t="s">
        <v>55</v>
      </c>
      <c r="F217" s="6">
        <v>12</v>
      </c>
      <c r="G217" s="9">
        <v>1.1000000000000001</v>
      </c>
      <c r="H217" s="10">
        <f t="shared" si="19"/>
        <v>13.200000000000001</v>
      </c>
      <c r="I217" s="6" t="s">
        <v>868</v>
      </c>
      <c r="J217" s="47" t="s">
        <v>335</v>
      </c>
      <c r="K217" s="11"/>
    </row>
    <row r="218" spans="1:11" ht="47.25" x14ac:dyDescent="0.25">
      <c r="A218" s="18">
        <v>8</v>
      </c>
      <c r="B218" s="86" t="s">
        <v>871</v>
      </c>
      <c r="C218" s="6" t="s">
        <v>10</v>
      </c>
      <c r="D218" s="8">
        <v>46172</v>
      </c>
      <c r="E218" s="6" t="s">
        <v>55</v>
      </c>
      <c r="F218" s="6">
        <v>12</v>
      </c>
      <c r="G218" s="9">
        <v>1.1000000000000001</v>
      </c>
      <c r="H218" s="10">
        <f t="shared" si="19"/>
        <v>13.200000000000001</v>
      </c>
      <c r="I218" s="6" t="s">
        <v>868</v>
      </c>
      <c r="J218" s="47" t="s">
        <v>335</v>
      </c>
      <c r="K218" s="11"/>
    </row>
    <row r="219" spans="1:11" ht="47.25" x14ac:dyDescent="0.25">
      <c r="A219" s="18">
        <v>9</v>
      </c>
      <c r="B219" s="86" t="s">
        <v>872</v>
      </c>
      <c r="C219" s="6" t="s">
        <v>10</v>
      </c>
      <c r="D219" s="8">
        <v>46172</v>
      </c>
      <c r="E219" s="6" t="s">
        <v>55</v>
      </c>
      <c r="F219" s="6">
        <v>12</v>
      </c>
      <c r="G219" s="9">
        <v>1.1000000000000001</v>
      </c>
      <c r="H219" s="10">
        <f t="shared" si="19"/>
        <v>13.200000000000001</v>
      </c>
      <c r="I219" s="6" t="s">
        <v>868</v>
      </c>
      <c r="J219" s="47" t="s">
        <v>335</v>
      </c>
      <c r="K219" s="11"/>
    </row>
    <row r="220" spans="1:11" ht="49.5" x14ac:dyDescent="0.25">
      <c r="A220" s="18">
        <v>10</v>
      </c>
      <c r="B220" s="86" t="s">
        <v>873</v>
      </c>
      <c r="C220" s="6" t="s">
        <v>10</v>
      </c>
      <c r="D220" s="8">
        <v>46172</v>
      </c>
      <c r="E220" s="6" t="s">
        <v>55</v>
      </c>
      <c r="F220" s="6">
        <v>12</v>
      </c>
      <c r="G220" s="9">
        <v>1.1000000000000001</v>
      </c>
      <c r="H220" s="10">
        <f t="shared" si="19"/>
        <v>13.200000000000001</v>
      </c>
      <c r="I220" s="6" t="s">
        <v>868</v>
      </c>
      <c r="J220" s="47" t="s">
        <v>335</v>
      </c>
      <c r="K220" s="11"/>
    </row>
    <row r="221" spans="1:11" ht="49.5" x14ac:dyDescent="0.25">
      <c r="A221" s="18">
        <v>11</v>
      </c>
      <c r="B221" s="86" t="s">
        <v>874</v>
      </c>
      <c r="C221" s="6" t="s">
        <v>10</v>
      </c>
      <c r="D221" s="8">
        <v>46172</v>
      </c>
      <c r="E221" s="6" t="s">
        <v>55</v>
      </c>
      <c r="F221" s="6">
        <v>12</v>
      </c>
      <c r="G221" s="9">
        <v>1.1000000000000001</v>
      </c>
      <c r="H221" s="10">
        <f t="shared" si="19"/>
        <v>13.200000000000001</v>
      </c>
      <c r="I221" s="6" t="s">
        <v>868</v>
      </c>
      <c r="J221" s="47" t="s">
        <v>335</v>
      </c>
      <c r="K221" s="11"/>
    </row>
    <row r="222" spans="1:11" ht="47.25" x14ac:dyDescent="0.25">
      <c r="A222" s="18">
        <v>12</v>
      </c>
      <c r="B222" s="86" t="s">
        <v>875</v>
      </c>
      <c r="C222" s="6" t="s">
        <v>10</v>
      </c>
      <c r="D222" s="8">
        <v>46172</v>
      </c>
      <c r="E222" s="6" t="s">
        <v>55</v>
      </c>
      <c r="F222" s="6">
        <v>12</v>
      </c>
      <c r="G222" s="9">
        <v>1.1000000000000001</v>
      </c>
      <c r="H222" s="10">
        <f t="shared" si="19"/>
        <v>13.200000000000001</v>
      </c>
      <c r="I222" s="6" t="s">
        <v>868</v>
      </c>
      <c r="J222" s="47" t="s">
        <v>335</v>
      </c>
      <c r="K222" s="11"/>
    </row>
    <row r="223" spans="1:11" ht="47.25" x14ac:dyDescent="0.25">
      <c r="A223" s="18">
        <v>13</v>
      </c>
      <c r="B223" s="86" t="s">
        <v>876</v>
      </c>
      <c r="C223" s="6" t="s">
        <v>10</v>
      </c>
      <c r="D223" s="8">
        <v>46172</v>
      </c>
      <c r="E223" s="6" t="s">
        <v>12</v>
      </c>
      <c r="F223" s="6">
        <v>10</v>
      </c>
      <c r="G223" s="9">
        <v>1.1000000000000001</v>
      </c>
      <c r="H223" s="10">
        <f t="shared" si="19"/>
        <v>11</v>
      </c>
      <c r="I223" s="6" t="s">
        <v>868</v>
      </c>
      <c r="J223" s="47" t="s">
        <v>335</v>
      </c>
      <c r="K223" s="11"/>
    </row>
    <row r="224" spans="1:11" ht="47.25" x14ac:dyDescent="0.25">
      <c r="A224" s="18">
        <v>14</v>
      </c>
      <c r="B224" s="86" t="s">
        <v>877</v>
      </c>
      <c r="C224" s="6" t="s">
        <v>10</v>
      </c>
      <c r="D224" s="8">
        <v>46172</v>
      </c>
      <c r="E224" s="6" t="s">
        <v>12</v>
      </c>
      <c r="F224" s="6">
        <v>10</v>
      </c>
      <c r="G224" s="9">
        <v>1.1000000000000001</v>
      </c>
      <c r="H224" s="10">
        <f t="shared" si="19"/>
        <v>11</v>
      </c>
      <c r="I224" s="6" t="s">
        <v>868</v>
      </c>
      <c r="J224" s="47" t="s">
        <v>335</v>
      </c>
      <c r="K224" s="11"/>
    </row>
    <row r="225" spans="1:11" ht="49.5" x14ac:dyDescent="0.25">
      <c r="A225" s="18">
        <v>15</v>
      </c>
      <c r="B225" s="86" t="s">
        <v>878</v>
      </c>
      <c r="C225" s="6" t="s">
        <v>10</v>
      </c>
      <c r="D225" s="8">
        <v>46172</v>
      </c>
      <c r="E225" s="6" t="s">
        <v>55</v>
      </c>
      <c r="F225" s="6">
        <v>12</v>
      </c>
      <c r="G225" s="9">
        <v>1.1000000000000001</v>
      </c>
      <c r="H225" s="10">
        <f t="shared" si="19"/>
        <v>13.200000000000001</v>
      </c>
      <c r="I225" s="6" t="s">
        <v>868</v>
      </c>
      <c r="J225" s="47" t="s">
        <v>335</v>
      </c>
      <c r="K225" s="11"/>
    </row>
    <row r="226" spans="1:11" ht="49.5" x14ac:dyDescent="0.25">
      <c r="A226" s="18">
        <v>16</v>
      </c>
      <c r="B226" s="86" t="s">
        <v>879</v>
      </c>
      <c r="C226" s="6" t="s">
        <v>10</v>
      </c>
      <c r="D226" s="8">
        <v>46172</v>
      </c>
      <c r="E226" s="6" t="s">
        <v>55</v>
      </c>
      <c r="F226" s="6">
        <v>12</v>
      </c>
      <c r="G226" s="9">
        <v>1.1000000000000001</v>
      </c>
      <c r="H226" s="10">
        <f t="shared" si="19"/>
        <v>13.200000000000001</v>
      </c>
      <c r="I226" s="6" t="s">
        <v>868</v>
      </c>
      <c r="J226" s="47" t="s">
        <v>335</v>
      </c>
      <c r="K226" s="11"/>
    </row>
    <row r="227" spans="1:11" ht="47.25" x14ac:dyDescent="0.25">
      <c r="A227" s="18">
        <v>17</v>
      </c>
      <c r="B227" s="86" t="s">
        <v>880</v>
      </c>
      <c r="C227" s="6" t="s">
        <v>10</v>
      </c>
      <c r="D227" s="8">
        <v>46172</v>
      </c>
      <c r="E227" s="6" t="s">
        <v>55</v>
      </c>
      <c r="F227" s="6">
        <v>12</v>
      </c>
      <c r="G227" s="9">
        <v>1.1000000000000001</v>
      </c>
      <c r="H227" s="10">
        <f t="shared" si="19"/>
        <v>13.200000000000001</v>
      </c>
      <c r="I227" s="6" t="s">
        <v>868</v>
      </c>
      <c r="J227" s="47" t="s">
        <v>335</v>
      </c>
      <c r="K227" s="11"/>
    </row>
    <row r="228" spans="1:11" ht="47.25" x14ac:dyDescent="0.25">
      <c r="A228" s="18">
        <v>18</v>
      </c>
      <c r="B228" s="86" t="s">
        <v>881</v>
      </c>
      <c r="C228" s="6" t="s">
        <v>10</v>
      </c>
      <c r="D228" s="8">
        <v>46172</v>
      </c>
      <c r="E228" s="6" t="s">
        <v>55</v>
      </c>
      <c r="F228" s="6">
        <v>12</v>
      </c>
      <c r="G228" s="9">
        <v>1.1000000000000001</v>
      </c>
      <c r="H228" s="10">
        <f t="shared" si="19"/>
        <v>13.200000000000001</v>
      </c>
      <c r="I228" s="6" t="s">
        <v>868</v>
      </c>
      <c r="J228" s="47" t="s">
        <v>335</v>
      </c>
      <c r="K228" s="11"/>
    </row>
    <row r="229" spans="1:11" ht="47.25" x14ac:dyDescent="0.25">
      <c r="A229" s="18">
        <v>19</v>
      </c>
      <c r="B229" s="86" t="s">
        <v>882</v>
      </c>
      <c r="C229" s="6" t="s">
        <v>10</v>
      </c>
      <c r="D229" s="8">
        <v>46172</v>
      </c>
      <c r="E229" s="6" t="s">
        <v>55</v>
      </c>
      <c r="F229" s="6">
        <v>12</v>
      </c>
      <c r="G229" s="9">
        <v>1.1000000000000001</v>
      </c>
      <c r="H229" s="10">
        <f t="shared" si="19"/>
        <v>13.200000000000001</v>
      </c>
      <c r="I229" s="6" t="s">
        <v>868</v>
      </c>
      <c r="J229" s="47" t="s">
        <v>335</v>
      </c>
      <c r="K229" s="11"/>
    </row>
    <row r="230" spans="1:11" ht="64.5" customHeight="1" x14ac:dyDescent="0.25">
      <c r="A230" s="18">
        <v>20</v>
      </c>
      <c r="B230" s="86" t="s">
        <v>883</v>
      </c>
      <c r="C230" s="6" t="s">
        <v>10</v>
      </c>
      <c r="D230" s="8">
        <v>46172</v>
      </c>
      <c r="E230" s="6" t="s">
        <v>55</v>
      </c>
      <c r="F230" s="15">
        <v>12</v>
      </c>
      <c r="G230" s="9">
        <v>1.2</v>
      </c>
      <c r="H230" s="10">
        <f>G230*F230</f>
        <v>14.399999999999999</v>
      </c>
      <c r="I230" s="6" t="s">
        <v>868</v>
      </c>
      <c r="J230" s="47" t="s">
        <v>335</v>
      </c>
      <c r="K230" s="11"/>
    </row>
    <row r="231" spans="1:11" s="64" customFormat="1" ht="21.75" customHeight="1" x14ac:dyDescent="0.25">
      <c r="A231" s="67"/>
      <c r="B231" s="59" t="s">
        <v>13</v>
      </c>
      <c r="C231" s="60">
        <f>COUNTA(E211:E230)</f>
        <v>20</v>
      </c>
      <c r="D231" s="67"/>
      <c r="E231" s="67"/>
      <c r="F231" s="68"/>
      <c r="G231" s="68"/>
      <c r="H231" s="69"/>
      <c r="I231" s="67"/>
      <c r="J231" s="63" t="s">
        <v>335</v>
      </c>
      <c r="K231" s="62"/>
    </row>
    <row r="232" spans="1:11" s="64" customFormat="1" ht="21.75" customHeight="1" x14ac:dyDescent="0.25">
      <c r="A232" s="67"/>
      <c r="B232" s="59" t="s">
        <v>14</v>
      </c>
      <c r="C232" s="60">
        <f>COUNTIF(E211:E230,"Đột xuất")</f>
        <v>15</v>
      </c>
      <c r="D232" s="67"/>
      <c r="E232" s="67"/>
      <c r="F232" s="68"/>
      <c r="G232" s="68"/>
      <c r="H232" s="70"/>
      <c r="I232" s="67"/>
      <c r="J232" s="63" t="s">
        <v>335</v>
      </c>
      <c r="K232" s="62"/>
    </row>
    <row r="233" spans="1:11" ht="27" customHeight="1" x14ac:dyDescent="0.25">
      <c r="A233" s="6">
        <v>1</v>
      </c>
      <c r="B233" s="104" t="s">
        <v>984</v>
      </c>
      <c r="C233" s="6" t="s">
        <v>10</v>
      </c>
      <c r="D233" s="6" t="s">
        <v>11</v>
      </c>
      <c r="E233" s="6" t="s">
        <v>12</v>
      </c>
      <c r="F233" s="6">
        <v>10</v>
      </c>
      <c r="G233" s="9">
        <v>1</v>
      </c>
      <c r="H233" s="10">
        <f t="shared" ref="H233:H246" si="20">G233*F233</f>
        <v>10</v>
      </c>
      <c r="I233" s="6"/>
      <c r="J233" s="47" t="s">
        <v>326</v>
      </c>
      <c r="K233" s="11"/>
    </row>
    <row r="234" spans="1:11" ht="33" x14ac:dyDescent="0.25">
      <c r="A234" s="6">
        <v>2</v>
      </c>
      <c r="B234" s="94" t="s">
        <v>985</v>
      </c>
      <c r="C234" s="6" t="s">
        <v>10</v>
      </c>
      <c r="D234" s="6" t="s">
        <v>17</v>
      </c>
      <c r="E234" s="6" t="s">
        <v>55</v>
      </c>
      <c r="F234" s="6">
        <v>12</v>
      </c>
      <c r="G234" s="9">
        <v>1.1000000000000001</v>
      </c>
      <c r="H234" s="10">
        <f t="shared" si="20"/>
        <v>13.200000000000001</v>
      </c>
      <c r="I234" s="6"/>
      <c r="J234" s="47" t="s">
        <v>326</v>
      </c>
      <c r="K234" s="11"/>
    </row>
    <row r="235" spans="1:11" ht="21.75" customHeight="1" x14ac:dyDescent="0.25">
      <c r="A235" s="6">
        <v>3</v>
      </c>
      <c r="B235" s="104" t="s">
        <v>984</v>
      </c>
      <c r="C235" s="6" t="s">
        <v>10</v>
      </c>
      <c r="D235" s="6" t="s">
        <v>17</v>
      </c>
      <c r="E235" s="6" t="s">
        <v>12</v>
      </c>
      <c r="F235" s="6">
        <v>10</v>
      </c>
      <c r="G235" s="9">
        <v>1</v>
      </c>
      <c r="H235" s="10">
        <f t="shared" si="20"/>
        <v>10</v>
      </c>
      <c r="I235" s="6"/>
      <c r="J235" s="47" t="s">
        <v>326</v>
      </c>
      <c r="K235" s="11"/>
    </row>
    <row r="236" spans="1:11" ht="27" customHeight="1" x14ac:dyDescent="0.25">
      <c r="A236" s="6">
        <v>4</v>
      </c>
      <c r="B236" s="105" t="s">
        <v>986</v>
      </c>
      <c r="C236" s="6" t="s">
        <v>10</v>
      </c>
      <c r="D236" s="6" t="s">
        <v>987</v>
      </c>
      <c r="E236" s="6" t="s">
        <v>55</v>
      </c>
      <c r="F236" s="6">
        <v>12</v>
      </c>
      <c r="G236" s="9">
        <v>1.1000000000000001</v>
      </c>
      <c r="H236" s="10">
        <f t="shared" si="20"/>
        <v>13.200000000000001</v>
      </c>
      <c r="I236" s="6"/>
      <c r="J236" s="47" t="s">
        <v>326</v>
      </c>
      <c r="K236" s="11"/>
    </row>
    <row r="237" spans="1:11" ht="27" customHeight="1" x14ac:dyDescent="0.25">
      <c r="A237" s="6">
        <v>5</v>
      </c>
      <c r="B237" s="105" t="s">
        <v>988</v>
      </c>
      <c r="C237" s="6" t="s">
        <v>10</v>
      </c>
      <c r="D237" s="6" t="s">
        <v>987</v>
      </c>
      <c r="E237" s="6" t="s">
        <v>55</v>
      </c>
      <c r="F237" s="6">
        <v>12</v>
      </c>
      <c r="G237" s="9">
        <v>1.1000000000000001</v>
      </c>
      <c r="H237" s="10">
        <f t="shared" si="20"/>
        <v>13.200000000000001</v>
      </c>
      <c r="I237" s="6"/>
      <c r="J237" s="47" t="s">
        <v>326</v>
      </c>
      <c r="K237" s="11"/>
    </row>
    <row r="238" spans="1:11" ht="27" customHeight="1" x14ac:dyDescent="0.25">
      <c r="A238" s="6">
        <v>6</v>
      </c>
      <c r="B238" s="105" t="s">
        <v>989</v>
      </c>
      <c r="C238" s="6" t="s">
        <v>10</v>
      </c>
      <c r="D238" s="6" t="s">
        <v>275</v>
      </c>
      <c r="E238" s="6" t="s">
        <v>55</v>
      </c>
      <c r="F238" s="6">
        <v>12</v>
      </c>
      <c r="G238" s="9">
        <v>1.1000000000000001</v>
      </c>
      <c r="H238" s="10">
        <f t="shared" si="20"/>
        <v>13.200000000000001</v>
      </c>
      <c r="I238" s="6"/>
      <c r="J238" s="47" t="s">
        <v>326</v>
      </c>
      <c r="K238" s="11"/>
    </row>
    <row r="239" spans="1:11" ht="25.5" customHeight="1" x14ac:dyDescent="0.25">
      <c r="A239" s="6">
        <v>7</v>
      </c>
      <c r="B239" s="105" t="s">
        <v>990</v>
      </c>
      <c r="C239" s="6" t="s">
        <v>10</v>
      </c>
      <c r="D239" s="6" t="s">
        <v>275</v>
      </c>
      <c r="E239" s="6" t="s">
        <v>55</v>
      </c>
      <c r="F239" s="6">
        <v>12</v>
      </c>
      <c r="G239" s="9">
        <v>1</v>
      </c>
      <c r="H239" s="10">
        <f t="shared" si="20"/>
        <v>12</v>
      </c>
      <c r="I239" s="6"/>
      <c r="J239" s="47" t="s">
        <v>326</v>
      </c>
      <c r="K239" s="11"/>
    </row>
    <row r="240" spans="1:11" ht="33" x14ac:dyDescent="0.25">
      <c r="A240" s="6">
        <v>8</v>
      </c>
      <c r="B240" s="83" t="s">
        <v>991</v>
      </c>
      <c r="C240" s="6" t="s">
        <v>10</v>
      </c>
      <c r="D240" s="6" t="s">
        <v>11</v>
      </c>
      <c r="E240" s="6" t="s">
        <v>12</v>
      </c>
      <c r="F240" s="6">
        <v>10</v>
      </c>
      <c r="G240" s="9">
        <v>1</v>
      </c>
      <c r="H240" s="10">
        <f t="shared" si="20"/>
        <v>10</v>
      </c>
      <c r="I240" s="6"/>
      <c r="J240" s="47" t="s">
        <v>326</v>
      </c>
      <c r="K240" s="11"/>
    </row>
    <row r="241" spans="1:11" ht="33" x14ac:dyDescent="0.25">
      <c r="A241" s="6">
        <v>9</v>
      </c>
      <c r="B241" s="83" t="s">
        <v>992</v>
      </c>
      <c r="C241" s="6" t="s">
        <v>10</v>
      </c>
      <c r="D241" s="6" t="s">
        <v>17</v>
      </c>
      <c r="E241" s="6" t="s">
        <v>12</v>
      </c>
      <c r="F241" s="6">
        <v>10</v>
      </c>
      <c r="G241" s="9">
        <v>1</v>
      </c>
      <c r="H241" s="10">
        <f t="shared" si="20"/>
        <v>10</v>
      </c>
      <c r="I241" s="6"/>
      <c r="J241" s="47" t="s">
        <v>326</v>
      </c>
      <c r="K241" s="11"/>
    </row>
    <row r="242" spans="1:11" ht="33" x14ac:dyDescent="0.25">
      <c r="A242" s="6">
        <v>10</v>
      </c>
      <c r="B242" s="83" t="s">
        <v>993</v>
      </c>
      <c r="C242" s="6" t="s">
        <v>10</v>
      </c>
      <c r="D242" s="6" t="s">
        <v>18</v>
      </c>
      <c r="E242" s="6" t="s">
        <v>12</v>
      </c>
      <c r="F242" s="6">
        <v>10</v>
      </c>
      <c r="G242" s="9">
        <v>1</v>
      </c>
      <c r="H242" s="10">
        <f t="shared" si="20"/>
        <v>10</v>
      </c>
      <c r="I242" s="6"/>
      <c r="J242" s="47" t="s">
        <v>326</v>
      </c>
      <c r="K242" s="11"/>
    </row>
    <row r="243" spans="1:11" ht="33" x14ac:dyDescent="0.25">
      <c r="A243" s="6">
        <v>11</v>
      </c>
      <c r="B243" s="83" t="s">
        <v>994</v>
      </c>
      <c r="C243" s="6" t="s">
        <v>10</v>
      </c>
      <c r="D243" s="6" t="s">
        <v>987</v>
      </c>
      <c r="E243" s="6" t="s">
        <v>12</v>
      </c>
      <c r="F243" s="6">
        <v>10</v>
      </c>
      <c r="G243" s="9">
        <v>1</v>
      </c>
      <c r="H243" s="10">
        <f t="shared" si="20"/>
        <v>10</v>
      </c>
      <c r="I243" s="6"/>
      <c r="J243" s="47" t="s">
        <v>326</v>
      </c>
      <c r="K243" s="11"/>
    </row>
    <row r="244" spans="1:11" ht="33" x14ac:dyDescent="0.25">
      <c r="A244" s="6">
        <v>12</v>
      </c>
      <c r="B244" s="83" t="s">
        <v>995</v>
      </c>
      <c r="C244" s="6" t="s">
        <v>10</v>
      </c>
      <c r="D244" s="8">
        <v>46146</v>
      </c>
      <c r="E244" s="6" t="s">
        <v>12</v>
      </c>
      <c r="F244" s="6">
        <v>10</v>
      </c>
      <c r="G244" s="9">
        <v>1.1000000000000001</v>
      </c>
      <c r="H244" s="10">
        <f t="shared" si="20"/>
        <v>11</v>
      </c>
      <c r="I244" s="6"/>
      <c r="J244" s="47" t="s">
        <v>326</v>
      </c>
      <c r="K244" s="11"/>
    </row>
    <row r="245" spans="1:11" ht="26.25" customHeight="1" x14ac:dyDescent="0.25">
      <c r="A245" s="6">
        <v>13</v>
      </c>
      <c r="B245" s="104" t="s">
        <v>984</v>
      </c>
      <c r="C245" s="6" t="s">
        <v>10</v>
      </c>
      <c r="D245" s="6" t="s">
        <v>996</v>
      </c>
      <c r="E245" s="6" t="s">
        <v>12</v>
      </c>
      <c r="F245" s="6">
        <v>10</v>
      </c>
      <c r="G245" s="9">
        <v>1</v>
      </c>
      <c r="H245" s="10">
        <f t="shared" si="20"/>
        <v>10</v>
      </c>
      <c r="I245" s="6"/>
      <c r="J245" s="47" t="s">
        <v>326</v>
      </c>
      <c r="K245" s="11"/>
    </row>
    <row r="246" spans="1:11" ht="26.25" customHeight="1" x14ac:dyDescent="0.25">
      <c r="A246" s="6">
        <v>14</v>
      </c>
      <c r="B246" s="106" t="s">
        <v>997</v>
      </c>
      <c r="C246" s="6" t="s">
        <v>10</v>
      </c>
      <c r="D246" s="6" t="s">
        <v>998</v>
      </c>
      <c r="E246" s="6" t="s">
        <v>55</v>
      </c>
      <c r="F246" s="6">
        <v>12</v>
      </c>
      <c r="G246" s="9">
        <v>1</v>
      </c>
      <c r="H246" s="10">
        <f t="shared" si="20"/>
        <v>12</v>
      </c>
      <c r="I246" s="6"/>
      <c r="J246" s="47" t="s">
        <v>326</v>
      </c>
      <c r="K246" s="11"/>
    </row>
    <row r="247" spans="1:11" s="64" customFormat="1" ht="21.75" customHeight="1" x14ac:dyDescent="0.25">
      <c r="A247" s="67"/>
      <c r="B247" s="59" t="s">
        <v>13</v>
      </c>
      <c r="C247" s="60">
        <f>COUNTA(E233:E246)</f>
        <v>14</v>
      </c>
      <c r="D247" s="67"/>
      <c r="E247" s="67"/>
      <c r="F247" s="68"/>
      <c r="G247" s="68"/>
      <c r="H247" s="69"/>
      <c r="I247" s="67"/>
      <c r="J247" s="63" t="s">
        <v>326</v>
      </c>
      <c r="K247" s="62"/>
    </row>
    <row r="248" spans="1:11" s="64" customFormat="1" ht="21.75" customHeight="1" x14ac:dyDescent="0.25">
      <c r="A248" s="67"/>
      <c r="B248" s="59" t="s">
        <v>14</v>
      </c>
      <c r="C248" s="60">
        <f>COUNTIF(E233:E246,"Đột xuất")</f>
        <v>6</v>
      </c>
      <c r="D248" s="67"/>
      <c r="E248" s="67"/>
      <c r="F248" s="68"/>
      <c r="G248" s="68"/>
      <c r="H248" s="70"/>
      <c r="I248" s="67"/>
      <c r="J248" s="63" t="s">
        <v>326</v>
      </c>
      <c r="K248" s="62"/>
    </row>
    <row r="249" spans="1:11" ht="27" customHeight="1" x14ac:dyDescent="0.25">
      <c r="A249" s="6">
        <v>1</v>
      </c>
      <c r="B249" s="94" t="s">
        <v>984</v>
      </c>
      <c r="C249" s="6" t="s">
        <v>10</v>
      </c>
      <c r="D249" s="6" t="s">
        <v>11</v>
      </c>
      <c r="E249" s="6" t="s">
        <v>12</v>
      </c>
      <c r="F249" s="6">
        <v>10</v>
      </c>
      <c r="G249" s="9">
        <v>1</v>
      </c>
      <c r="H249" s="10">
        <f t="shared" ref="H249:H257" si="21">G249*F249</f>
        <v>10</v>
      </c>
      <c r="I249" s="6"/>
      <c r="J249" s="47" t="s">
        <v>328</v>
      </c>
      <c r="K249" s="11"/>
    </row>
    <row r="250" spans="1:11" ht="27" customHeight="1" x14ac:dyDescent="0.25">
      <c r="A250" s="6">
        <v>2</v>
      </c>
      <c r="B250" s="94" t="s">
        <v>999</v>
      </c>
      <c r="C250" s="6" t="s">
        <v>10</v>
      </c>
      <c r="D250" s="6" t="s">
        <v>17</v>
      </c>
      <c r="E250" s="6" t="s">
        <v>55</v>
      </c>
      <c r="F250" s="6">
        <v>12</v>
      </c>
      <c r="G250" s="9">
        <v>1.1000000000000001</v>
      </c>
      <c r="H250" s="10">
        <f t="shared" si="21"/>
        <v>13.200000000000001</v>
      </c>
      <c r="I250" s="6"/>
      <c r="J250" s="47" t="s">
        <v>328</v>
      </c>
      <c r="K250" s="11"/>
    </row>
    <row r="251" spans="1:11" ht="27" customHeight="1" x14ac:dyDescent="0.25">
      <c r="A251" s="6">
        <v>3</v>
      </c>
      <c r="B251" s="94" t="s">
        <v>1000</v>
      </c>
      <c r="C251" s="6" t="s">
        <v>10</v>
      </c>
      <c r="D251" s="6" t="s">
        <v>17</v>
      </c>
      <c r="E251" s="6" t="s">
        <v>55</v>
      </c>
      <c r="F251" s="6">
        <v>12</v>
      </c>
      <c r="G251" s="9">
        <v>1</v>
      </c>
      <c r="H251" s="10">
        <f t="shared" si="21"/>
        <v>12</v>
      </c>
      <c r="I251" s="6"/>
      <c r="J251" s="47" t="s">
        <v>328</v>
      </c>
      <c r="K251" s="11"/>
    </row>
    <row r="252" spans="1:11" ht="35.25" customHeight="1" x14ac:dyDescent="0.25">
      <c r="A252" s="6">
        <v>4</v>
      </c>
      <c r="B252" s="94" t="s">
        <v>985</v>
      </c>
      <c r="C252" s="6" t="s">
        <v>10</v>
      </c>
      <c r="D252" s="6" t="s">
        <v>17</v>
      </c>
      <c r="E252" s="6" t="s">
        <v>55</v>
      </c>
      <c r="F252" s="6">
        <v>12</v>
      </c>
      <c r="G252" s="9">
        <v>1.1000000000000001</v>
      </c>
      <c r="H252" s="10">
        <f t="shared" si="21"/>
        <v>13.200000000000001</v>
      </c>
      <c r="I252" s="6"/>
      <c r="J252" s="47" t="s">
        <v>328</v>
      </c>
      <c r="K252" s="11"/>
    </row>
    <row r="253" spans="1:11" ht="24.75" customHeight="1" x14ac:dyDescent="0.25">
      <c r="A253" s="6">
        <v>5</v>
      </c>
      <c r="B253" s="94" t="s">
        <v>984</v>
      </c>
      <c r="C253" s="6" t="s">
        <v>10</v>
      </c>
      <c r="D253" s="6" t="s">
        <v>17</v>
      </c>
      <c r="E253" s="6" t="s">
        <v>12</v>
      </c>
      <c r="F253" s="47">
        <v>10</v>
      </c>
      <c r="G253" s="55">
        <v>1</v>
      </c>
      <c r="H253" s="10">
        <f t="shared" si="21"/>
        <v>10</v>
      </c>
      <c r="I253" s="6"/>
      <c r="J253" s="47" t="s">
        <v>328</v>
      </c>
      <c r="K253" s="11"/>
    </row>
    <row r="254" spans="1:11" ht="25.5" customHeight="1" x14ac:dyDescent="0.25">
      <c r="A254" s="6">
        <v>6</v>
      </c>
      <c r="B254" s="105" t="s">
        <v>988</v>
      </c>
      <c r="C254" s="6" t="s">
        <v>10</v>
      </c>
      <c r="D254" s="6" t="s">
        <v>987</v>
      </c>
      <c r="E254" s="6" t="s">
        <v>55</v>
      </c>
      <c r="F254" s="6">
        <v>12</v>
      </c>
      <c r="G254" s="9">
        <v>1.1000000000000001</v>
      </c>
      <c r="H254" s="10">
        <f t="shared" si="21"/>
        <v>13.200000000000001</v>
      </c>
      <c r="I254" s="6"/>
      <c r="J254" s="47" t="s">
        <v>328</v>
      </c>
      <c r="K254" s="11"/>
    </row>
    <row r="255" spans="1:11" ht="25.5" customHeight="1" x14ac:dyDescent="0.25">
      <c r="A255" s="6">
        <v>7</v>
      </c>
      <c r="B255" s="107" t="s">
        <v>1001</v>
      </c>
      <c r="C255" s="6" t="s">
        <v>10</v>
      </c>
      <c r="D255" s="6" t="s">
        <v>275</v>
      </c>
      <c r="E255" s="6" t="s">
        <v>55</v>
      </c>
      <c r="F255" s="6">
        <v>10</v>
      </c>
      <c r="G255" s="9">
        <v>1</v>
      </c>
      <c r="H255" s="10">
        <f t="shared" si="21"/>
        <v>10</v>
      </c>
      <c r="I255" s="6"/>
      <c r="J255" s="47" t="s">
        <v>328</v>
      </c>
      <c r="K255" s="11"/>
    </row>
    <row r="256" spans="1:11" ht="25.5" customHeight="1" x14ac:dyDescent="0.25">
      <c r="A256" s="6">
        <v>8</v>
      </c>
      <c r="B256" s="94" t="s">
        <v>984</v>
      </c>
      <c r="C256" s="6" t="s">
        <v>10</v>
      </c>
      <c r="D256" s="6" t="s">
        <v>275</v>
      </c>
      <c r="E256" s="6" t="s">
        <v>12</v>
      </c>
      <c r="F256" s="6">
        <v>10</v>
      </c>
      <c r="G256" s="9">
        <v>1</v>
      </c>
      <c r="H256" s="10">
        <f t="shared" si="21"/>
        <v>10</v>
      </c>
      <c r="I256" s="6"/>
      <c r="J256" s="47" t="s">
        <v>328</v>
      </c>
      <c r="K256" s="11"/>
    </row>
    <row r="257" spans="1:11" ht="25.5" customHeight="1" x14ac:dyDescent="0.25">
      <c r="A257" s="18">
        <v>9</v>
      </c>
      <c r="B257" s="106" t="s">
        <v>997</v>
      </c>
      <c r="C257" s="6" t="s">
        <v>10</v>
      </c>
      <c r="D257" s="6" t="s">
        <v>998</v>
      </c>
      <c r="E257" s="6" t="s">
        <v>55</v>
      </c>
      <c r="F257" s="47">
        <v>10</v>
      </c>
      <c r="G257" s="55">
        <v>1</v>
      </c>
      <c r="H257" s="10">
        <f t="shared" si="21"/>
        <v>10</v>
      </c>
      <c r="I257" s="6"/>
      <c r="J257" s="47" t="s">
        <v>328</v>
      </c>
      <c r="K257" s="11"/>
    </row>
    <row r="258" spans="1:11" s="64" customFormat="1" ht="21.75" customHeight="1" x14ac:dyDescent="0.25">
      <c r="A258" s="67"/>
      <c r="B258" s="59" t="s">
        <v>13</v>
      </c>
      <c r="C258" s="60">
        <f>COUNTA(E249:E257)</f>
        <v>9</v>
      </c>
      <c r="D258" s="67"/>
      <c r="E258" s="67"/>
      <c r="F258" s="68"/>
      <c r="G258" s="68"/>
      <c r="H258" s="69"/>
      <c r="I258" s="67"/>
      <c r="J258" s="63" t="s">
        <v>328</v>
      </c>
      <c r="K258" s="62"/>
    </row>
    <row r="259" spans="1:11" s="64" customFormat="1" ht="21.75" customHeight="1" x14ac:dyDescent="0.25">
      <c r="A259" s="67"/>
      <c r="B259" s="59" t="s">
        <v>14</v>
      </c>
      <c r="C259" s="60">
        <f>COUNTIF(E249:E257,"Đột xuất")</f>
        <v>6</v>
      </c>
      <c r="D259" s="67"/>
      <c r="E259" s="67"/>
      <c r="F259" s="68"/>
      <c r="G259" s="68"/>
      <c r="H259" s="70"/>
      <c r="I259" s="67"/>
      <c r="J259" s="63" t="s">
        <v>328</v>
      </c>
      <c r="K259" s="62"/>
    </row>
    <row r="260" spans="1:11" ht="30.75" customHeight="1" x14ac:dyDescent="0.25">
      <c r="A260" s="18">
        <v>1</v>
      </c>
      <c r="B260" s="83" t="s">
        <v>1011</v>
      </c>
      <c r="C260" s="6" t="s">
        <v>10</v>
      </c>
      <c r="D260" s="6" t="s">
        <v>11</v>
      </c>
      <c r="E260" s="6" t="s">
        <v>12</v>
      </c>
      <c r="F260" s="6">
        <v>10</v>
      </c>
      <c r="G260" s="9">
        <v>1</v>
      </c>
      <c r="H260" s="10">
        <f t="shared" ref="H260:H285" si="22">G260*F260</f>
        <v>10</v>
      </c>
      <c r="I260" s="6" t="s">
        <v>1012</v>
      </c>
      <c r="J260" s="47" t="s">
        <v>352</v>
      </c>
      <c r="K260" s="11"/>
    </row>
    <row r="261" spans="1:11" ht="49.5" x14ac:dyDescent="0.25">
      <c r="A261" s="18">
        <v>2</v>
      </c>
      <c r="B261" s="83" t="s">
        <v>1013</v>
      </c>
      <c r="C261" s="6" t="s">
        <v>10</v>
      </c>
      <c r="D261" s="6" t="s">
        <v>11</v>
      </c>
      <c r="E261" s="6" t="s">
        <v>12</v>
      </c>
      <c r="F261" s="6">
        <v>10</v>
      </c>
      <c r="G261" s="9">
        <v>1</v>
      </c>
      <c r="H261" s="10">
        <f t="shared" si="22"/>
        <v>10</v>
      </c>
      <c r="I261" s="6" t="s">
        <v>1012</v>
      </c>
      <c r="J261" s="47" t="s">
        <v>352</v>
      </c>
      <c r="K261" s="11"/>
    </row>
    <row r="262" spans="1:11" ht="16.5" x14ac:dyDescent="0.25">
      <c r="A262" s="18">
        <v>3</v>
      </c>
      <c r="B262" s="83" t="s">
        <v>1014</v>
      </c>
      <c r="C262" s="6" t="s">
        <v>10</v>
      </c>
      <c r="D262" s="6" t="s">
        <v>11</v>
      </c>
      <c r="E262" s="6" t="s">
        <v>12</v>
      </c>
      <c r="F262" s="6">
        <v>10</v>
      </c>
      <c r="G262" s="9">
        <v>1</v>
      </c>
      <c r="H262" s="10">
        <f t="shared" si="22"/>
        <v>10</v>
      </c>
      <c r="I262" s="6" t="s">
        <v>1012</v>
      </c>
      <c r="J262" s="47" t="s">
        <v>352</v>
      </c>
      <c r="K262" s="11"/>
    </row>
    <row r="263" spans="1:11" ht="33" x14ac:dyDescent="0.25">
      <c r="A263" s="18">
        <v>4</v>
      </c>
      <c r="B263" s="83" t="s">
        <v>1015</v>
      </c>
      <c r="C263" s="6" t="s">
        <v>10</v>
      </c>
      <c r="D263" s="6" t="s">
        <v>11</v>
      </c>
      <c r="E263" s="6" t="s">
        <v>12</v>
      </c>
      <c r="F263" s="6">
        <v>10</v>
      </c>
      <c r="G263" s="9">
        <v>1</v>
      </c>
      <c r="H263" s="10">
        <f t="shared" si="22"/>
        <v>10</v>
      </c>
      <c r="I263" s="6" t="s">
        <v>1012</v>
      </c>
      <c r="J263" s="47" t="s">
        <v>352</v>
      </c>
      <c r="K263" s="11"/>
    </row>
    <row r="264" spans="1:11" ht="26.25" customHeight="1" x14ac:dyDescent="0.25">
      <c r="A264" s="18">
        <v>5</v>
      </c>
      <c r="B264" s="83" t="s">
        <v>1016</v>
      </c>
      <c r="C264" s="6" t="s">
        <v>10</v>
      </c>
      <c r="D264" s="6" t="s">
        <v>11</v>
      </c>
      <c r="E264" s="6" t="s">
        <v>12</v>
      </c>
      <c r="F264" s="6">
        <v>10</v>
      </c>
      <c r="G264" s="9">
        <v>1</v>
      </c>
      <c r="H264" s="10">
        <f t="shared" si="22"/>
        <v>10</v>
      </c>
      <c r="I264" s="6" t="s">
        <v>1012</v>
      </c>
      <c r="J264" s="47" t="s">
        <v>352</v>
      </c>
      <c r="K264" s="11"/>
    </row>
    <row r="265" spans="1:11" ht="26.25" customHeight="1" x14ac:dyDescent="0.25">
      <c r="A265" s="18">
        <v>6</v>
      </c>
      <c r="B265" s="83" t="s">
        <v>1017</v>
      </c>
      <c r="C265" s="6" t="s">
        <v>10</v>
      </c>
      <c r="D265" s="6" t="s">
        <v>11</v>
      </c>
      <c r="E265" s="6" t="s">
        <v>12</v>
      </c>
      <c r="F265" s="6">
        <v>10</v>
      </c>
      <c r="G265" s="9">
        <v>1</v>
      </c>
      <c r="H265" s="10">
        <f t="shared" si="22"/>
        <v>10</v>
      </c>
      <c r="I265" s="6" t="s">
        <v>1012</v>
      </c>
      <c r="J265" s="47" t="s">
        <v>352</v>
      </c>
      <c r="K265" s="11"/>
    </row>
    <row r="266" spans="1:11" ht="26.25" customHeight="1" x14ac:dyDescent="0.25">
      <c r="A266" s="18">
        <v>7</v>
      </c>
      <c r="B266" s="83" t="s">
        <v>1011</v>
      </c>
      <c r="C266" s="6" t="s">
        <v>10</v>
      </c>
      <c r="D266" s="6" t="s">
        <v>17</v>
      </c>
      <c r="E266" s="6" t="s">
        <v>12</v>
      </c>
      <c r="F266" s="6">
        <v>10</v>
      </c>
      <c r="G266" s="9">
        <v>1</v>
      </c>
      <c r="H266" s="10">
        <f t="shared" si="22"/>
        <v>10</v>
      </c>
      <c r="I266" s="6" t="s">
        <v>1012</v>
      </c>
      <c r="J266" s="47" t="s">
        <v>352</v>
      </c>
      <c r="K266" s="11"/>
    </row>
    <row r="267" spans="1:11" ht="49.5" x14ac:dyDescent="0.25">
      <c r="A267" s="18">
        <v>8</v>
      </c>
      <c r="B267" s="83" t="s">
        <v>1013</v>
      </c>
      <c r="C267" s="6" t="s">
        <v>10</v>
      </c>
      <c r="D267" s="6" t="s">
        <v>17</v>
      </c>
      <c r="E267" s="6" t="s">
        <v>12</v>
      </c>
      <c r="F267" s="6">
        <v>10</v>
      </c>
      <c r="G267" s="9">
        <v>1</v>
      </c>
      <c r="H267" s="10">
        <f t="shared" si="22"/>
        <v>10</v>
      </c>
      <c r="I267" s="6" t="s">
        <v>1012</v>
      </c>
      <c r="J267" s="47" t="s">
        <v>352</v>
      </c>
      <c r="K267" s="11"/>
    </row>
    <row r="268" spans="1:11" ht="33" x14ac:dyDescent="0.25">
      <c r="A268" s="18">
        <v>9</v>
      </c>
      <c r="B268" s="104" t="s">
        <v>1018</v>
      </c>
      <c r="C268" s="6" t="s">
        <v>10</v>
      </c>
      <c r="D268" s="6" t="s">
        <v>17</v>
      </c>
      <c r="E268" s="6" t="s">
        <v>12</v>
      </c>
      <c r="F268" s="6">
        <v>10</v>
      </c>
      <c r="G268" s="9">
        <v>1</v>
      </c>
      <c r="H268" s="10">
        <f t="shared" si="22"/>
        <v>10</v>
      </c>
      <c r="I268" s="6" t="s">
        <v>1012</v>
      </c>
      <c r="J268" s="47" t="s">
        <v>352</v>
      </c>
      <c r="K268" s="11"/>
    </row>
    <row r="269" spans="1:11" ht="33" x14ac:dyDescent="0.25">
      <c r="A269" s="18">
        <v>10</v>
      </c>
      <c r="B269" s="104" t="s">
        <v>1019</v>
      </c>
      <c r="C269" s="6" t="s">
        <v>10</v>
      </c>
      <c r="D269" s="6" t="s">
        <v>17</v>
      </c>
      <c r="E269" s="6" t="s">
        <v>12</v>
      </c>
      <c r="F269" s="6">
        <v>10</v>
      </c>
      <c r="G269" s="9">
        <v>1</v>
      </c>
      <c r="H269" s="10">
        <f t="shared" si="22"/>
        <v>10</v>
      </c>
      <c r="I269" s="6" t="s">
        <v>1012</v>
      </c>
      <c r="J269" s="47" t="s">
        <v>352</v>
      </c>
      <c r="K269" s="11"/>
    </row>
    <row r="270" spans="1:11" ht="33" x14ac:dyDescent="0.25">
      <c r="A270" s="18">
        <v>11</v>
      </c>
      <c r="B270" s="104" t="s">
        <v>1020</v>
      </c>
      <c r="C270" s="6" t="s">
        <v>10</v>
      </c>
      <c r="D270" s="6" t="s">
        <v>17</v>
      </c>
      <c r="E270" s="6" t="s">
        <v>12</v>
      </c>
      <c r="F270" s="6">
        <v>10</v>
      </c>
      <c r="G270" s="9">
        <v>1</v>
      </c>
      <c r="H270" s="10">
        <f t="shared" si="22"/>
        <v>10</v>
      </c>
      <c r="I270" s="6" t="s">
        <v>1012</v>
      </c>
      <c r="J270" s="47" t="s">
        <v>352</v>
      </c>
      <c r="K270" s="11"/>
    </row>
    <row r="271" spans="1:11" ht="33" x14ac:dyDescent="0.25">
      <c r="A271" s="18">
        <v>12</v>
      </c>
      <c r="B271" s="83" t="s">
        <v>1015</v>
      </c>
      <c r="C271" s="6" t="s">
        <v>10</v>
      </c>
      <c r="D271" s="6" t="s">
        <v>17</v>
      </c>
      <c r="E271" s="6" t="s">
        <v>12</v>
      </c>
      <c r="F271" s="6">
        <v>10</v>
      </c>
      <c r="G271" s="9">
        <v>1</v>
      </c>
      <c r="H271" s="10">
        <f t="shared" si="22"/>
        <v>10</v>
      </c>
      <c r="I271" s="6" t="s">
        <v>1012</v>
      </c>
      <c r="J271" s="47" t="s">
        <v>352</v>
      </c>
      <c r="K271" s="11"/>
    </row>
    <row r="272" spans="1:11" ht="23.25" customHeight="1" x14ac:dyDescent="0.25">
      <c r="A272" s="18">
        <v>13</v>
      </c>
      <c r="B272" s="83" t="s">
        <v>1016</v>
      </c>
      <c r="C272" s="6" t="s">
        <v>10</v>
      </c>
      <c r="D272" s="6" t="s">
        <v>17</v>
      </c>
      <c r="E272" s="6" t="s">
        <v>12</v>
      </c>
      <c r="F272" s="6">
        <v>10</v>
      </c>
      <c r="G272" s="9">
        <v>1</v>
      </c>
      <c r="H272" s="10">
        <f t="shared" si="22"/>
        <v>10</v>
      </c>
      <c r="I272" s="6" t="s">
        <v>1012</v>
      </c>
      <c r="J272" s="47" t="s">
        <v>352</v>
      </c>
      <c r="K272" s="11"/>
    </row>
    <row r="273" spans="1:11" ht="23.25" customHeight="1" x14ac:dyDescent="0.25">
      <c r="A273" s="18">
        <v>14</v>
      </c>
      <c r="B273" s="104" t="s">
        <v>1021</v>
      </c>
      <c r="C273" s="6" t="s">
        <v>10</v>
      </c>
      <c r="D273" s="6" t="s">
        <v>17</v>
      </c>
      <c r="E273" s="6" t="s">
        <v>12</v>
      </c>
      <c r="F273" s="6">
        <v>10</v>
      </c>
      <c r="G273" s="9">
        <v>1</v>
      </c>
      <c r="H273" s="10">
        <f t="shared" si="22"/>
        <v>10</v>
      </c>
      <c r="I273" s="6" t="s">
        <v>1012</v>
      </c>
      <c r="J273" s="47" t="s">
        <v>352</v>
      </c>
      <c r="K273" s="11"/>
    </row>
    <row r="274" spans="1:11" ht="24.4" customHeight="1" x14ac:dyDescent="0.25">
      <c r="A274" s="18">
        <v>15</v>
      </c>
      <c r="B274" s="83" t="s">
        <v>1011</v>
      </c>
      <c r="C274" s="6" t="s">
        <v>10</v>
      </c>
      <c r="D274" s="6" t="s">
        <v>18</v>
      </c>
      <c r="E274" s="6" t="s">
        <v>12</v>
      </c>
      <c r="F274" s="6">
        <v>10</v>
      </c>
      <c r="G274" s="9">
        <v>1</v>
      </c>
      <c r="H274" s="10">
        <f t="shared" si="22"/>
        <v>10</v>
      </c>
      <c r="I274" s="6" t="s">
        <v>1012</v>
      </c>
      <c r="J274" s="47" t="s">
        <v>352</v>
      </c>
      <c r="K274" s="11"/>
    </row>
    <row r="275" spans="1:11" ht="33" x14ac:dyDescent="0.25">
      <c r="A275" s="18">
        <v>16</v>
      </c>
      <c r="B275" s="86" t="s">
        <v>1022</v>
      </c>
      <c r="C275" s="6" t="s">
        <v>10</v>
      </c>
      <c r="D275" s="6" t="s">
        <v>18</v>
      </c>
      <c r="E275" s="6" t="s">
        <v>12</v>
      </c>
      <c r="F275" s="6">
        <v>10</v>
      </c>
      <c r="G275" s="9">
        <v>1</v>
      </c>
      <c r="H275" s="10">
        <f t="shared" si="22"/>
        <v>10</v>
      </c>
      <c r="I275" s="6" t="s">
        <v>1012</v>
      </c>
      <c r="J275" s="47" t="s">
        <v>352</v>
      </c>
      <c r="K275" s="11"/>
    </row>
    <row r="276" spans="1:11" ht="33" x14ac:dyDescent="0.25">
      <c r="A276" s="18">
        <v>17</v>
      </c>
      <c r="B276" s="108" t="s">
        <v>1023</v>
      </c>
      <c r="C276" s="6" t="s">
        <v>10</v>
      </c>
      <c r="D276" s="6" t="s">
        <v>18</v>
      </c>
      <c r="E276" s="6" t="s">
        <v>12</v>
      </c>
      <c r="F276" s="6">
        <v>10</v>
      </c>
      <c r="G276" s="9">
        <v>1</v>
      </c>
      <c r="H276" s="10">
        <f t="shared" si="22"/>
        <v>10</v>
      </c>
      <c r="I276" s="6" t="s">
        <v>1012</v>
      </c>
      <c r="J276" s="47" t="s">
        <v>352</v>
      </c>
      <c r="K276" s="11"/>
    </row>
    <row r="277" spans="1:11" ht="33" x14ac:dyDescent="0.25">
      <c r="A277" s="18">
        <v>18</v>
      </c>
      <c r="B277" s="104" t="s">
        <v>1019</v>
      </c>
      <c r="C277" s="6" t="s">
        <v>10</v>
      </c>
      <c r="D277" s="6" t="s">
        <v>18</v>
      </c>
      <c r="E277" s="6" t="s">
        <v>12</v>
      </c>
      <c r="F277" s="6">
        <v>10</v>
      </c>
      <c r="G277" s="9">
        <v>1</v>
      </c>
      <c r="H277" s="10">
        <f t="shared" si="22"/>
        <v>10</v>
      </c>
      <c r="I277" s="6" t="s">
        <v>1012</v>
      </c>
      <c r="J277" s="47" t="s">
        <v>352</v>
      </c>
      <c r="K277" s="11"/>
    </row>
    <row r="278" spans="1:11" ht="33" x14ac:dyDescent="0.25">
      <c r="A278" s="18">
        <v>19</v>
      </c>
      <c r="B278" s="104" t="s">
        <v>1020</v>
      </c>
      <c r="C278" s="6" t="s">
        <v>10</v>
      </c>
      <c r="D278" s="6" t="s">
        <v>18</v>
      </c>
      <c r="E278" s="6" t="s">
        <v>12</v>
      </c>
      <c r="F278" s="6">
        <v>10</v>
      </c>
      <c r="G278" s="9">
        <v>1</v>
      </c>
      <c r="H278" s="10">
        <f t="shared" si="22"/>
        <v>10</v>
      </c>
      <c r="I278" s="6" t="s">
        <v>1012</v>
      </c>
      <c r="J278" s="47" t="s">
        <v>352</v>
      </c>
      <c r="K278" s="11"/>
    </row>
    <row r="279" spans="1:11" ht="29.25" customHeight="1" x14ac:dyDescent="0.25">
      <c r="A279" s="18">
        <v>20</v>
      </c>
      <c r="B279" s="83" t="s">
        <v>1016</v>
      </c>
      <c r="C279" s="6" t="s">
        <v>10</v>
      </c>
      <c r="D279" s="6" t="s">
        <v>18</v>
      </c>
      <c r="E279" s="6" t="s">
        <v>12</v>
      </c>
      <c r="F279" s="6">
        <v>10</v>
      </c>
      <c r="G279" s="9">
        <v>1</v>
      </c>
      <c r="H279" s="10">
        <f t="shared" si="22"/>
        <v>10</v>
      </c>
      <c r="I279" s="6" t="s">
        <v>1012</v>
      </c>
      <c r="J279" s="47" t="s">
        <v>352</v>
      </c>
      <c r="K279" s="11"/>
    </row>
    <row r="280" spans="1:11" ht="29.25" customHeight="1" x14ac:dyDescent="0.25">
      <c r="A280" s="18">
        <v>21</v>
      </c>
      <c r="B280" s="83" t="s">
        <v>1024</v>
      </c>
      <c r="C280" s="6" t="s">
        <v>10</v>
      </c>
      <c r="D280" s="6" t="s">
        <v>18</v>
      </c>
      <c r="E280" s="6" t="s">
        <v>12</v>
      </c>
      <c r="F280" s="6">
        <v>10</v>
      </c>
      <c r="G280" s="9">
        <v>1</v>
      </c>
      <c r="H280" s="10">
        <f t="shared" si="22"/>
        <v>10</v>
      </c>
      <c r="I280" s="6" t="s">
        <v>1012</v>
      </c>
      <c r="J280" s="47" t="s">
        <v>352</v>
      </c>
      <c r="K280" s="11"/>
    </row>
    <row r="281" spans="1:11" ht="33" x14ac:dyDescent="0.25">
      <c r="A281" s="18">
        <v>22</v>
      </c>
      <c r="B281" s="83" t="s">
        <v>1025</v>
      </c>
      <c r="C281" s="6" t="s">
        <v>10</v>
      </c>
      <c r="D281" s="8">
        <v>46146</v>
      </c>
      <c r="E281" s="6" t="s">
        <v>12</v>
      </c>
      <c r="F281" s="6">
        <v>10</v>
      </c>
      <c r="G281" s="9">
        <v>1.1000000000000001</v>
      </c>
      <c r="H281" s="10">
        <f t="shared" si="22"/>
        <v>11</v>
      </c>
      <c r="I281" s="6"/>
      <c r="J281" s="47" t="s">
        <v>352</v>
      </c>
      <c r="K281" s="11"/>
    </row>
    <row r="282" spans="1:11" ht="49.5" x14ac:dyDescent="0.25">
      <c r="A282" s="18">
        <v>23</v>
      </c>
      <c r="B282" s="88" t="s">
        <v>1026</v>
      </c>
      <c r="C282" s="6" t="s">
        <v>15</v>
      </c>
      <c r="D282" s="6" t="s">
        <v>744</v>
      </c>
      <c r="E282" s="6" t="s">
        <v>55</v>
      </c>
      <c r="F282" s="6">
        <v>12</v>
      </c>
      <c r="G282" s="9">
        <v>1</v>
      </c>
      <c r="H282" s="10">
        <f>G282*F282</f>
        <v>12</v>
      </c>
      <c r="I282" s="6"/>
      <c r="J282" s="47" t="s">
        <v>352</v>
      </c>
      <c r="K282" s="11"/>
    </row>
    <row r="283" spans="1:11" ht="33" x14ac:dyDescent="0.25">
      <c r="A283" s="18">
        <v>24</v>
      </c>
      <c r="B283" s="88" t="s">
        <v>1027</v>
      </c>
      <c r="C283" s="6" t="s">
        <v>15</v>
      </c>
      <c r="D283" s="6" t="s">
        <v>747</v>
      </c>
      <c r="E283" s="6" t="s">
        <v>55</v>
      </c>
      <c r="F283" s="6">
        <v>12</v>
      </c>
      <c r="G283" s="9">
        <v>1.1000000000000001</v>
      </c>
      <c r="H283" s="10">
        <f t="shared" si="22"/>
        <v>13.200000000000001</v>
      </c>
      <c r="I283" s="6"/>
      <c r="J283" s="47" t="s">
        <v>352</v>
      </c>
      <c r="K283" s="11"/>
    </row>
    <row r="284" spans="1:11" ht="66" x14ac:dyDescent="0.25">
      <c r="A284" s="18">
        <v>25</v>
      </c>
      <c r="B284" s="88" t="s">
        <v>1028</v>
      </c>
      <c r="C284" s="6" t="s">
        <v>15</v>
      </c>
      <c r="D284" s="6" t="s">
        <v>750</v>
      </c>
      <c r="E284" s="6" t="s">
        <v>55</v>
      </c>
      <c r="F284" s="6">
        <v>12</v>
      </c>
      <c r="G284" s="9">
        <v>1.2</v>
      </c>
      <c r="H284" s="10">
        <f t="shared" si="22"/>
        <v>14.399999999999999</v>
      </c>
      <c r="I284" s="6"/>
      <c r="J284" s="47" t="s">
        <v>352</v>
      </c>
      <c r="K284" s="11"/>
    </row>
    <row r="285" spans="1:11" ht="49.5" customHeight="1" x14ac:dyDescent="0.25">
      <c r="A285" s="18">
        <v>26</v>
      </c>
      <c r="B285" s="89" t="s">
        <v>1029</v>
      </c>
      <c r="C285" s="15" t="s">
        <v>10</v>
      </c>
      <c r="D285" s="15" t="s">
        <v>754</v>
      </c>
      <c r="E285" s="6" t="s">
        <v>12</v>
      </c>
      <c r="F285" s="15">
        <v>10</v>
      </c>
      <c r="G285" s="9">
        <v>1.2</v>
      </c>
      <c r="H285" s="10">
        <f t="shared" si="22"/>
        <v>12</v>
      </c>
      <c r="I285" s="6"/>
      <c r="J285" s="47" t="s">
        <v>352</v>
      </c>
      <c r="K285" s="11"/>
    </row>
    <row r="286" spans="1:11" s="64" customFormat="1" ht="21.75" customHeight="1" x14ac:dyDescent="0.25">
      <c r="A286" s="67"/>
      <c r="B286" s="59" t="s">
        <v>13</v>
      </c>
      <c r="C286" s="60">
        <f>COUNTA(E260:E285)</f>
        <v>26</v>
      </c>
      <c r="D286" s="67"/>
      <c r="E286" s="67"/>
      <c r="F286" s="68"/>
      <c r="G286" s="68"/>
      <c r="H286" s="69"/>
      <c r="I286" s="67"/>
      <c r="J286" s="63" t="s">
        <v>352</v>
      </c>
      <c r="K286" s="62"/>
    </row>
    <row r="287" spans="1:11" s="64" customFormat="1" ht="21.75" customHeight="1" x14ac:dyDescent="0.25">
      <c r="A287" s="67"/>
      <c r="B287" s="59" t="s">
        <v>14</v>
      </c>
      <c r="C287" s="60">
        <f>COUNTIF(E260:E285,"Đột xuất")</f>
        <v>3</v>
      </c>
      <c r="D287" s="67"/>
      <c r="E287" s="67"/>
      <c r="F287" s="68"/>
      <c r="G287" s="68"/>
      <c r="H287" s="70"/>
      <c r="I287" s="67"/>
      <c r="J287" s="63" t="s">
        <v>352</v>
      </c>
      <c r="K287" s="62"/>
    </row>
    <row r="288" spans="1:11" ht="53.25" customHeight="1" x14ac:dyDescent="0.25">
      <c r="A288" s="18">
        <v>1</v>
      </c>
      <c r="B288" s="83" t="s">
        <v>1039</v>
      </c>
      <c r="C288" s="6" t="s">
        <v>10</v>
      </c>
      <c r="D288" s="8">
        <v>46300</v>
      </c>
      <c r="E288" s="6" t="s">
        <v>55</v>
      </c>
      <c r="F288" s="6">
        <v>12</v>
      </c>
      <c r="G288" s="9">
        <v>1</v>
      </c>
      <c r="H288" s="10">
        <f t="shared" ref="H288:H292" si="23">G288*F288</f>
        <v>12</v>
      </c>
      <c r="I288" s="6" t="s">
        <v>968</v>
      </c>
      <c r="J288" s="47" t="s">
        <v>338</v>
      </c>
      <c r="K288" s="11"/>
    </row>
    <row r="289" spans="1:11" ht="47.25" x14ac:dyDescent="0.25">
      <c r="A289" s="18">
        <v>2</v>
      </c>
      <c r="B289" s="83" t="s">
        <v>1040</v>
      </c>
      <c r="C289" s="6" t="s">
        <v>10</v>
      </c>
      <c r="D289" s="8" t="s">
        <v>970</v>
      </c>
      <c r="E289" s="6" t="s">
        <v>12</v>
      </c>
      <c r="F289" s="6">
        <v>10</v>
      </c>
      <c r="G289" s="9">
        <v>1</v>
      </c>
      <c r="H289" s="10">
        <f t="shared" si="23"/>
        <v>10</v>
      </c>
      <c r="I289" s="6" t="s">
        <v>971</v>
      </c>
      <c r="J289" s="47" t="s">
        <v>338</v>
      </c>
      <c r="K289" s="11"/>
    </row>
    <row r="290" spans="1:11" ht="47.25" x14ac:dyDescent="0.25">
      <c r="A290" s="18">
        <v>3</v>
      </c>
      <c r="B290" s="83" t="s">
        <v>1041</v>
      </c>
      <c r="C290" s="6" t="s">
        <v>10</v>
      </c>
      <c r="D290" s="8" t="s">
        <v>94</v>
      </c>
      <c r="E290" s="6" t="s">
        <v>55</v>
      </c>
      <c r="F290" s="6">
        <v>10</v>
      </c>
      <c r="G290" s="9">
        <v>1</v>
      </c>
      <c r="H290" s="10">
        <v>12</v>
      </c>
      <c r="I290" s="6" t="s">
        <v>968</v>
      </c>
      <c r="J290" s="47" t="s">
        <v>338</v>
      </c>
      <c r="K290" s="11"/>
    </row>
    <row r="291" spans="1:11" ht="47.25" x14ac:dyDescent="0.25">
      <c r="A291" s="18">
        <v>4</v>
      </c>
      <c r="B291" s="83" t="s">
        <v>1042</v>
      </c>
      <c r="C291" s="6" t="s">
        <v>10</v>
      </c>
      <c r="D291" s="8" t="s">
        <v>248</v>
      </c>
      <c r="E291" s="6" t="s">
        <v>55</v>
      </c>
      <c r="F291" s="6">
        <v>12</v>
      </c>
      <c r="G291" s="9">
        <v>1.2</v>
      </c>
      <c r="H291" s="10">
        <f t="shared" si="23"/>
        <v>14.399999999999999</v>
      </c>
      <c r="I291" s="6" t="s">
        <v>974</v>
      </c>
      <c r="J291" s="47" t="s">
        <v>338</v>
      </c>
      <c r="K291" s="11"/>
    </row>
    <row r="292" spans="1:11" ht="47.25" x14ac:dyDescent="0.25">
      <c r="A292" s="18">
        <v>5</v>
      </c>
      <c r="B292" s="88" t="s">
        <v>975</v>
      </c>
      <c r="C292" s="6" t="s">
        <v>10</v>
      </c>
      <c r="D292" s="8" t="s">
        <v>94</v>
      </c>
      <c r="E292" s="6" t="s">
        <v>55</v>
      </c>
      <c r="F292" s="6">
        <v>12</v>
      </c>
      <c r="G292" s="9">
        <v>1</v>
      </c>
      <c r="H292" s="10">
        <f t="shared" si="23"/>
        <v>12</v>
      </c>
      <c r="I292" s="6" t="s">
        <v>976</v>
      </c>
      <c r="J292" s="47" t="s">
        <v>338</v>
      </c>
      <c r="K292" s="11"/>
    </row>
    <row r="293" spans="1:11" s="64" customFormat="1" ht="21.75" customHeight="1" x14ac:dyDescent="0.25">
      <c r="A293" s="75"/>
      <c r="B293" s="59" t="s">
        <v>13</v>
      </c>
      <c r="C293" s="60">
        <f>COUNTA(E288:E292)</f>
        <v>5</v>
      </c>
      <c r="D293" s="67"/>
      <c r="E293" s="67"/>
      <c r="F293" s="68"/>
      <c r="G293" s="68"/>
      <c r="H293" s="69"/>
      <c r="I293" s="67"/>
      <c r="J293" s="63" t="s">
        <v>338</v>
      </c>
      <c r="K293" s="62"/>
    </row>
    <row r="294" spans="1:11" s="64" customFormat="1" ht="21.75" customHeight="1" x14ac:dyDescent="0.25">
      <c r="A294" s="67"/>
      <c r="B294" s="59" t="s">
        <v>14</v>
      </c>
      <c r="C294" s="60">
        <f>COUNTIF(E288:E292,"Đột xuất")</f>
        <v>4</v>
      </c>
      <c r="D294" s="67"/>
      <c r="E294" s="67"/>
      <c r="F294" s="68"/>
      <c r="G294" s="68"/>
      <c r="H294" s="70"/>
      <c r="I294" s="67"/>
      <c r="J294" s="63" t="s">
        <v>338</v>
      </c>
      <c r="K294" s="62"/>
    </row>
    <row r="295" spans="1:11" ht="39" customHeight="1" x14ac:dyDescent="0.25">
      <c r="A295" s="18">
        <v>1</v>
      </c>
      <c r="B295" s="83" t="s">
        <v>639</v>
      </c>
      <c r="C295" s="6" t="s">
        <v>10</v>
      </c>
      <c r="D295" s="8">
        <v>46141</v>
      </c>
      <c r="E295" s="6" t="s">
        <v>12</v>
      </c>
      <c r="F295" s="6">
        <v>10</v>
      </c>
      <c r="G295" s="9">
        <v>1</v>
      </c>
      <c r="H295" s="10">
        <f t="shared" ref="H295:H315" si="24">G295*F295</f>
        <v>10</v>
      </c>
      <c r="I295" s="6" t="s">
        <v>640</v>
      </c>
      <c r="J295" s="47" t="s">
        <v>350</v>
      </c>
      <c r="K295" s="11"/>
    </row>
    <row r="296" spans="1:11" ht="83.25" customHeight="1" x14ac:dyDescent="0.25">
      <c r="A296" s="18">
        <v>2</v>
      </c>
      <c r="B296" s="83" t="s">
        <v>641</v>
      </c>
      <c r="C296" s="6" t="s">
        <v>10</v>
      </c>
      <c r="D296" s="8" t="s">
        <v>642</v>
      </c>
      <c r="E296" s="6" t="s">
        <v>55</v>
      </c>
      <c r="F296" s="6">
        <v>12</v>
      </c>
      <c r="G296" s="9">
        <v>1</v>
      </c>
      <c r="H296" s="10">
        <f t="shared" si="24"/>
        <v>12</v>
      </c>
      <c r="I296" s="6" t="s">
        <v>643</v>
      </c>
      <c r="J296" s="47" t="s">
        <v>350</v>
      </c>
      <c r="K296" s="11"/>
    </row>
    <row r="297" spans="1:11" ht="49.5" x14ac:dyDescent="0.25">
      <c r="A297" s="18">
        <v>3</v>
      </c>
      <c r="B297" s="83" t="s">
        <v>644</v>
      </c>
      <c r="C297" s="6" t="s">
        <v>10</v>
      </c>
      <c r="D297" s="8" t="s">
        <v>645</v>
      </c>
      <c r="E297" s="6" t="s">
        <v>55</v>
      </c>
      <c r="F297" s="6">
        <v>12</v>
      </c>
      <c r="G297" s="9">
        <v>1</v>
      </c>
      <c r="H297" s="10">
        <f t="shared" si="24"/>
        <v>12</v>
      </c>
      <c r="I297" s="6" t="s">
        <v>646</v>
      </c>
      <c r="J297" s="47" t="s">
        <v>350</v>
      </c>
      <c r="K297" s="11"/>
    </row>
    <row r="298" spans="1:11" ht="49.5" x14ac:dyDescent="0.25">
      <c r="A298" s="18">
        <v>4</v>
      </c>
      <c r="B298" s="83" t="s">
        <v>647</v>
      </c>
      <c r="C298" s="6" t="s">
        <v>10</v>
      </c>
      <c r="D298" s="39" t="s">
        <v>648</v>
      </c>
      <c r="E298" s="6" t="s">
        <v>55</v>
      </c>
      <c r="F298" s="6">
        <v>12</v>
      </c>
      <c r="G298" s="9">
        <v>1</v>
      </c>
      <c r="H298" s="10">
        <f t="shared" si="24"/>
        <v>12</v>
      </c>
      <c r="I298" s="6" t="s">
        <v>649</v>
      </c>
      <c r="J298" s="47" t="s">
        <v>350</v>
      </c>
      <c r="K298" s="11"/>
    </row>
    <row r="299" spans="1:11" ht="64.5" customHeight="1" x14ac:dyDescent="0.25">
      <c r="A299" s="18">
        <v>5</v>
      </c>
      <c r="B299" s="83" t="s">
        <v>650</v>
      </c>
      <c r="C299" s="6" t="s">
        <v>460</v>
      </c>
      <c r="D299" s="39" t="s">
        <v>651</v>
      </c>
      <c r="E299" s="6" t="s">
        <v>12</v>
      </c>
      <c r="F299" s="6">
        <v>10</v>
      </c>
      <c r="G299" s="9">
        <v>1</v>
      </c>
      <c r="H299" s="10">
        <v>10</v>
      </c>
      <c r="I299" s="8">
        <v>46092</v>
      </c>
      <c r="J299" s="47" t="s">
        <v>350</v>
      </c>
      <c r="K299" s="11"/>
    </row>
    <row r="300" spans="1:11" ht="89.25" customHeight="1" x14ac:dyDescent="0.25">
      <c r="A300" s="18">
        <v>6</v>
      </c>
      <c r="B300" s="83" t="s">
        <v>652</v>
      </c>
      <c r="C300" s="6" t="s">
        <v>460</v>
      </c>
      <c r="D300" s="13">
        <v>46148</v>
      </c>
      <c r="E300" s="6" t="s">
        <v>55</v>
      </c>
      <c r="F300" s="6">
        <v>12</v>
      </c>
      <c r="G300" s="9">
        <v>1.1000000000000001</v>
      </c>
      <c r="H300" s="10">
        <f t="shared" ref="H300" si="25">G300*F300</f>
        <v>13.200000000000001</v>
      </c>
      <c r="I300" s="6" t="s">
        <v>653</v>
      </c>
      <c r="J300" s="47" t="s">
        <v>350</v>
      </c>
      <c r="K300" s="11"/>
    </row>
    <row r="301" spans="1:11" ht="39" customHeight="1" x14ac:dyDescent="0.25">
      <c r="A301" s="18">
        <v>7</v>
      </c>
      <c r="B301" s="83" t="s">
        <v>654</v>
      </c>
      <c r="C301" s="6" t="s">
        <v>10</v>
      </c>
      <c r="D301" s="8">
        <v>46173</v>
      </c>
      <c r="E301" s="6" t="s">
        <v>12</v>
      </c>
      <c r="F301" s="6">
        <v>10</v>
      </c>
      <c r="G301" s="9">
        <v>1</v>
      </c>
      <c r="H301" s="10">
        <f t="shared" si="24"/>
        <v>10</v>
      </c>
      <c r="I301" s="39" t="s">
        <v>655</v>
      </c>
      <c r="J301" s="47" t="s">
        <v>350</v>
      </c>
      <c r="K301" s="11"/>
    </row>
    <row r="302" spans="1:11" ht="101.25" customHeight="1" x14ac:dyDescent="0.25">
      <c r="A302" s="18">
        <v>8</v>
      </c>
      <c r="B302" s="83" t="s">
        <v>656</v>
      </c>
      <c r="C302" s="6" t="s">
        <v>10</v>
      </c>
      <c r="D302" s="39" t="s">
        <v>657</v>
      </c>
      <c r="E302" s="6" t="s">
        <v>55</v>
      </c>
      <c r="F302" s="6">
        <v>12</v>
      </c>
      <c r="G302" s="9">
        <v>1.1000000000000001</v>
      </c>
      <c r="H302" s="10">
        <f t="shared" si="24"/>
        <v>13.200000000000001</v>
      </c>
      <c r="I302" s="6" t="s">
        <v>658</v>
      </c>
      <c r="J302" s="47" t="s">
        <v>350</v>
      </c>
      <c r="K302" s="11"/>
    </row>
    <row r="303" spans="1:11" ht="54.75" customHeight="1" x14ac:dyDescent="0.25">
      <c r="A303" s="18">
        <v>9</v>
      </c>
      <c r="B303" s="83" t="s">
        <v>659</v>
      </c>
      <c r="C303" s="6" t="s">
        <v>10</v>
      </c>
      <c r="D303" s="6" t="s">
        <v>660</v>
      </c>
      <c r="E303" s="6" t="s">
        <v>55</v>
      </c>
      <c r="F303" s="6">
        <v>12</v>
      </c>
      <c r="G303" s="9">
        <v>1.1000000000000001</v>
      </c>
      <c r="H303" s="10">
        <f t="shared" si="24"/>
        <v>13.200000000000001</v>
      </c>
      <c r="I303" s="6" t="s">
        <v>661</v>
      </c>
      <c r="J303" s="47" t="s">
        <v>350</v>
      </c>
      <c r="K303" s="11"/>
    </row>
    <row r="304" spans="1:11" ht="63.75" customHeight="1" x14ac:dyDescent="0.25">
      <c r="A304" s="18">
        <v>10</v>
      </c>
      <c r="B304" s="83" t="s">
        <v>662</v>
      </c>
      <c r="C304" s="6" t="s">
        <v>460</v>
      </c>
      <c r="D304" s="39" t="s">
        <v>663</v>
      </c>
      <c r="E304" s="6" t="s">
        <v>55</v>
      </c>
      <c r="F304" s="6">
        <v>12</v>
      </c>
      <c r="G304" s="9">
        <v>1.1000000000000001</v>
      </c>
      <c r="H304" s="10">
        <f>G304*F304</f>
        <v>13.200000000000001</v>
      </c>
      <c r="I304" s="39" t="s">
        <v>664</v>
      </c>
      <c r="J304" s="47" t="s">
        <v>350</v>
      </c>
      <c r="K304" s="11"/>
    </row>
    <row r="305" spans="1:11" ht="38.25" customHeight="1" x14ac:dyDescent="0.25">
      <c r="A305" s="18">
        <v>11</v>
      </c>
      <c r="B305" s="83" t="s">
        <v>665</v>
      </c>
      <c r="C305" s="6" t="s">
        <v>10</v>
      </c>
      <c r="D305" s="8">
        <v>46203</v>
      </c>
      <c r="E305" s="6" t="s">
        <v>12</v>
      </c>
      <c r="F305" s="6">
        <v>10</v>
      </c>
      <c r="G305" s="9">
        <v>1</v>
      </c>
      <c r="H305" s="10">
        <f>G305*F305</f>
        <v>10</v>
      </c>
      <c r="I305" s="6" t="s">
        <v>666</v>
      </c>
      <c r="J305" s="47" t="s">
        <v>350</v>
      </c>
      <c r="K305" s="11"/>
    </row>
    <row r="306" spans="1:11" ht="41.25" customHeight="1" x14ac:dyDescent="0.25">
      <c r="A306" s="18">
        <v>12</v>
      </c>
      <c r="B306" s="83" t="s">
        <v>667</v>
      </c>
      <c r="C306" s="6" t="s">
        <v>10</v>
      </c>
      <c r="D306" s="13" t="s">
        <v>663</v>
      </c>
      <c r="E306" s="6" t="s">
        <v>12</v>
      </c>
      <c r="F306" s="6">
        <v>10</v>
      </c>
      <c r="G306" s="9">
        <v>1</v>
      </c>
      <c r="H306" s="10">
        <f>G306*F306</f>
        <v>10</v>
      </c>
      <c r="I306" s="8">
        <v>46190</v>
      </c>
      <c r="J306" s="47" t="s">
        <v>350</v>
      </c>
      <c r="K306" s="11"/>
    </row>
    <row r="307" spans="1:11" ht="84.75" customHeight="1" x14ac:dyDescent="0.25">
      <c r="A307" s="18">
        <v>13</v>
      </c>
      <c r="B307" s="83" t="s">
        <v>668</v>
      </c>
      <c r="C307" s="6" t="s">
        <v>10</v>
      </c>
      <c r="D307" s="39" t="s">
        <v>669</v>
      </c>
      <c r="E307" s="6" t="s">
        <v>55</v>
      </c>
      <c r="F307" s="6">
        <v>12</v>
      </c>
      <c r="G307" s="9">
        <v>1.2</v>
      </c>
      <c r="H307" s="10">
        <f t="shared" si="24"/>
        <v>14.399999999999999</v>
      </c>
      <c r="I307" s="6" t="s">
        <v>670</v>
      </c>
      <c r="J307" s="47" t="s">
        <v>350</v>
      </c>
      <c r="K307" s="11"/>
    </row>
    <row r="308" spans="1:11" ht="63.75" customHeight="1" x14ac:dyDescent="0.25">
      <c r="A308" s="18">
        <v>14</v>
      </c>
      <c r="B308" s="83" t="s">
        <v>671</v>
      </c>
      <c r="C308" s="6" t="s">
        <v>672</v>
      </c>
      <c r="D308" s="39" t="s">
        <v>615</v>
      </c>
      <c r="E308" s="6" t="s">
        <v>55</v>
      </c>
      <c r="F308" s="6">
        <v>12</v>
      </c>
      <c r="G308" s="9">
        <v>1.1000000000000001</v>
      </c>
      <c r="H308" s="10">
        <f t="shared" si="24"/>
        <v>13.200000000000001</v>
      </c>
      <c r="I308" s="6" t="s">
        <v>673</v>
      </c>
      <c r="J308" s="47" t="s">
        <v>350</v>
      </c>
      <c r="K308" s="11"/>
    </row>
    <row r="309" spans="1:11" ht="46.5" customHeight="1" x14ac:dyDescent="0.25">
      <c r="A309" s="18">
        <v>15</v>
      </c>
      <c r="B309" s="83" t="s">
        <v>674</v>
      </c>
      <c r="C309" s="6" t="s">
        <v>10</v>
      </c>
      <c r="D309" s="39" t="s">
        <v>675</v>
      </c>
      <c r="E309" s="6" t="s">
        <v>55</v>
      </c>
      <c r="F309" s="6">
        <v>12</v>
      </c>
      <c r="G309" s="9">
        <v>1.1000000000000001</v>
      </c>
      <c r="H309" s="10">
        <f t="shared" si="24"/>
        <v>13.200000000000001</v>
      </c>
      <c r="I309" s="39" t="s">
        <v>676</v>
      </c>
      <c r="J309" s="47" t="s">
        <v>350</v>
      </c>
      <c r="K309" s="11"/>
    </row>
    <row r="310" spans="1:11" ht="64.5" customHeight="1" x14ac:dyDescent="0.25">
      <c r="A310" s="18">
        <v>16</v>
      </c>
      <c r="B310" s="83" t="s">
        <v>677</v>
      </c>
      <c r="C310" s="6" t="s">
        <v>10</v>
      </c>
      <c r="D310" s="39" t="s">
        <v>678</v>
      </c>
      <c r="E310" s="6" t="s">
        <v>55</v>
      </c>
      <c r="F310" s="6">
        <v>12</v>
      </c>
      <c r="G310" s="9">
        <v>1.1000000000000001</v>
      </c>
      <c r="H310" s="10">
        <f t="shared" si="24"/>
        <v>13.200000000000001</v>
      </c>
      <c r="I310" s="6" t="s">
        <v>679</v>
      </c>
      <c r="J310" s="47" t="s">
        <v>350</v>
      </c>
      <c r="K310" s="11"/>
    </row>
    <row r="311" spans="1:11" ht="69.75" customHeight="1" x14ac:dyDescent="0.25">
      <c r="A311" s="18">
        <v>17</v>
      </c>
      <c r="B311" s="83" t="s">
        <v>680</v>
      </c>
      <c r="C311" s="6" t="s">
        <v>460</v>
      </c>
      <c r="D311" s="39" t="s">
        <v>651</v>
      </c>
      <c r="E311" s="6" t="s">
        <v>12</v>
      </c>
      <c r="F311" s="6">
        <v>10</v>
      </c>
      <c r="G311" s="9">
        <v>1</v>
      </c>
      <c r="H311" s="10">
        <f t="shared" si="24"/>
        <v>10</v>
      </c>
      <c r="I311" s="39" t="s">
        <v>681</v>
      </c>
      <c r="J311" s="47" t="s">
        <v>350</v>
      </c>
      <c r="K311" s="11"/>
    </row>
    <row r="312" spans="1:11" ht="81.75" customHeight="1" x14ac:dyDescent="0.25">
      <c r="A312" s="18">
        <v>18</v>
      </c>
      <c r="B312" s="83" t="s">
        <v>682</v>
      </c>
      <c r="C312" s="6" t="s">
        <v>460</v>
      </c>
      <c r="D312" s="39" t="s">
        <v>683</v>
      </c>
      <c r="E312" s="6" t="s">
        <v>12</v>
      </c>
      <c r="F312" s="6">
        <v>10</v>
      </c>
      <c r="G312" s="9">
        <v>1</v>
      </c>
      <c r="H312" s="10">
        <f t="shared" si="24"/>
        <v>10</v>
      </c>
      <c r="I312" s="39" t="s">
        <v>648</v>
      </c>
      <c r="J312" s="47" t="s">
        <v>350</v>
      </c>
      <c r="K312" s="11"/>
    </row>
    <row r="313" spans="1:11" ht="60" customHeight="1" x14ac:dyDescent="0.25">
      <c r="A313" s="18">
        <v>19</v>
      </c>
      <c r="B313" s="83" t="s">
        <v>684</v>
      </c>
      <c r="C313" s="6" t="s">
        <v>460</v>
      </c>
      <c r="D313" s="39" t="s">
        <v>685</v>
      </c>
      <c r="E313" s="6" t="s">
        <v>12</v>
      </c>
      <c r="F313" s="6">
        <v>10</v>
      </c>
      <c r="G313" s="9">
        <v>1</v>
      </c>
      <c r="H313" s="10">
        <f t="shared" si="24"/>
        <v>10</v>
      </c>
      <c r="I313" s="39" t="s">
        <v>669</v>
      </c>
      <c r="J313" s="47" t="s">
        <v>350</v>
      </c>
      <c r="K313" s="11"/>
    </row>
    <row r="314" spans="1:11" ht="60.75" customHeight="1" x14ac:dyDescent="0.25">
      <c r="A314" s="18">
        <v>20</v>
      </c>
      <c r="B314" s="83" t="s">
        <v>686</v>
      </c>
      <c r="C314" s="6" t="s">
        <v>460</v>
      </c>
      <c r="D314" s="39" t="s">
        <v>687</v>
      </c>
      <c r="E314" s="6" t="s">
        <v>12</v>
      </c>
      <c r="F314" s="6">
        <v>10</v>
      </c>
      <c r="G314" s="9">
        <v>1</v>
      </c>
      <c r="H314" s="10">
        <f t="shared" si="24"/>
        <v>10</v>
      </c>
      <c r="I314" s="39" t="s">
        <v>688</v>
      </c>
      <c r="J314" s="47" t="s">
        <v>350</v>
      </c>
      <c r="K314" s="11"/>
    </row>
    <row r="315" spans="1:11" ht="60.75" customHeight="1" x14ac:dyDescent="0.25">
      <c r="A315" s="18">
        <v>21</v>
      </c>
      <c r="B315" s="83" t="s">
        <v>689</v>
      </c>
      <c r="C315" s="6" t="s">
        <v>10</v>
      </c>
      <c r="D315" s="13">
        <v>46202</v>
      </c>
      <c r="E315" s="6" t="s">
        <v>55</v>
      </c>
      <c r="F315" s="6">
        <v>10</v>
      </c>
      <c r="G315" s="9">
        <v>1</v>
      </c>
      <c r="H315" s="10">
        <f t="shared" si="24"/>
        <v>10</v>
      </c>
      <c r="I315" s="39" t="s">
        <v>690</v>
      </c>
      <c r="J315" s="47" t="s">
        <v>350</v>
      </c>
      <c r="K315" s="11"/>
    </row>
    <row r="316" spans="1:11" s="64" customFormat="1" ht="21.75" customHeight="1" x14ac:dyDescent="0.25">
      <c r="A316" s="67"/>
      <c r="B316" s="59" t="s">
        <v>13</v>
      </c>
      <c r="C316" s="60">
        <f>COUNTA(E295:E315)</f>
        <v>21</v>
      </c>
      <c r="D316" s="67"/>
      <c r="E316" s="67"/>
      <c r="F316" s="68"/>
      <c r="G316" s="68"/>
      <c r="H316" s="69"/>
      <c r="I316" s="67"/>
      <c r="J316" s="63" t="s">
        <v>350</v>
      </c>
      <c r="K316" s="62"/>
    </row>
    <row r="317" spans="1:11" s="64" customFormat="1" ht="21.75" customHeight="1" x14ac:dyDescent="0.25">
      <c r="A317" s="67"/>
      <c r="B317" s="59" t="s">
        <v>14</v>
      </c>
      <c r="C317" s="60">
        <f>COUNTIF(E295:E315,"Đột xuất")</f>
        <v>12</v>
      </c>
      <c r="D317" s="67"/>
      <c r="E317" s="67"/>
      <c r="F317" s="68"/>
      <c r="G317" s="68"/>
      <c r="H317" s="70"/>
      <c r="I317" s="67"/>
      <c r="J317" s="63" t="s">
        <v>350</v>
      </c>
      <c r="K317" s="62"/>
    </row>
    <row r="318" spans="1:11" ht="66" x14ac:dyDescent="0.25">
      <c r="A318" s="18">
        <v>1</v>
      </c>
      <c r="B318" s="96" t="s">
        <v>404</v>
      </c>
      <c r="C318" s="6" t="s">
        <v>153</v>
      </c>
      <c r="D318" s="8">
        <v>46093</v>
      </c>
      <c r="E318" s="6" t="s">
        <v>12</v>
      </c>
      <c r="F318" s="6">
        <v>10</v>
      </c>
      <c r="G318" s="9">
        <v>1</v>
      </c>
      <c r="H318" s="10">
        <f t="shared" ref="H318:H324" si="26">G318*F318</f>
        <v>10</v>
      </c>
      <c r="I318" s="6" t="s">
        <v>405</v>
      </c>
      <c r="J318" s="47" t="s">
        <v>339</v>
      </c>
      <c r="K318" s="11"/>
    </row>
    <row r="319" spans="1:11" ht="66" x14ac:dyDescent="0.25">
      <c r="A319" s="18">
        <v>2</v>
      </c>
      <c r="B319" s="84" t="s">
        <v>776</v>
      </c>
      <c r="C319" s="6" t="s">
        <v>777</v>
      </c>
      <c r="D319" s="8">
        <v>46155</v>
      </c>
      <c r="E319" s="6" t="s">
        <v>55</v>
      </c>
      <c r="F319" s="6">
        <v>12</v>
      </c>
      <c r="G319" s="9">
        <v>1.2</v>
      </c>
      <c r="H319" s="10">
        <f t="shared" si="26"/>
        <v>14.399999999999999</v>
      </c>
      <c r="I319" s="6" t="s">
        <v>778</v>
      </c>
      <c r="J319" s="47" t="s">
        <v>339</v>
      </c>
      <c r="K319" s="11"/>
    </row>
    <row r="320" spans="1:11" ht="38.25" customHeight="1" x14ac:dyDescent="0.25">
      <c r="A320" s="18">
        <v>3</v>
      </c>
      <c r="B320" s="83" t="s">
        <v>409</v>
      </c>
      <c r="C320" s="6" t="s">
        <v>54</v>
      </c>
      <c r="D320" s="8">
        <v>46132</v>
      </c>
      <c r="E320" s="6" t="s">
        <v>12</v>
      </c>
      <c r="F320" s="6">
        <v>10</v>
      </c>
      <c r="G320" s="9">
        <v>1</v>
      </c>
      <c r="H320" s="10">
        <f t="shared" si="26"/>
        <v>10</v>
      </c>
      <c r="I320" s="6" t="s">
        <v>410</v>
      </c>
      <c r="J320" s="47" t="s">
        <v>339</v>
      </c>
      <c r="K320" s="11"/>
    </row>
    <row r="321" spans="1:11" ht="49.5" x14ac:dyDescent="0.25">
      <c r="A321" s="18">
        <v>4</v>
      </c>
      <c r="B321" s="83" t="s">
        <v>411</v>
      </c>
      <c r="C321" s="6" t="s">
        <v>54</v>
      </c>
      <c r="D321" s="8">
        <v>46146</v>
      </c>
      <c r="E321" s="6" t="s">
        <v>55</v>
      </c>
      <c r="F321" s="6">
        <v>12</v>
      </c>
      <c r="G321" s="9">
        <v>1.1000000000000001</v>
      </c>
      <c r="H321" s="10">
        <f t="shared" si="26"/>
        <v>13.200000000000001</v>
      </c>
      <c r="I321" s="6" t="s">
        <v>412</v>
      </c>
      <c r="J321" s="47" t="s">
        <v>339</v>
      </c>
      <c r="K321" s="11"/>
    </row>
    <row r="322" spans="1:11" ht="33" x14ac:dyDescent="0.25">
      <c r="A322" s="18">
        <v>5</v>
      </c>
      <c r="B322" s="88" t="s">
        <v>413</v>
      </c>
      <c r="C322" s="6" t="s">
        <v>54</v>
      </c>
      <c r="D322" s="8">
        <v>46136</v>
      </c>
      <c r="E322" s="6" t="s">
        <v>12</v>
      </c>
      <c r="F322" s="6">
        <v>10</v>
      </c>
      <c r="G322" s="9">
        <v>1</v>
      </c>
      <c r="H322" s="10">
        <f>G322*F322</f>
        <v>10</v>
      </c>
      <c r="I322" s="6" t="s">
        <v>414</v>
      </c>
      <c r="J322" s="47" t="s">
        <v>339</v>
      </c>
      <c r="K322" s="11"/>
    </row>
    <row r="323" spans="1:11" ht="82.5" x14ac:dyDescent="0.25">
      <c r="A323" s="18">
        <v>6</v>
      </c>
      <c r="B323" s="97" t="s">
        <v>415</v>
      </c>
      <c r="C323" s="6" t="s">
        <v>416</v>
      </c>
      <c r="D323" s="8">
        <v>46154</v>
      </c>
      <c r="E323" s="6" t="s">
        <v>55</v>
      </c>
      <c r="F323" s="6">
        <v>12</v>
      </c>
      <c r="G323" s="9">
        <v>1</v>
      </c>
      <c r="H323" s="10">
        <f>G323*F323</f>
        <v>12</v>
      </c>
      <c r="I323" s="6" t="s">
        <v>417</v>
      </c>
      <c r="J323" s="47" t="s">
        <v>339</v>
      </c>
      <c r="K323" s="11"/>
    </row>
    <row r="324" spans="1:11" ht="49.5" x14ac:dyDescent="0.25">
      <c r="A324" s="18">
        <v>7</v>
      </c>
      <c r="B324" s="86" t="s">
        <v>418</v>
      </c>
      <c r="C324" s="6" t="s">
        <v>54</v>
      </c>
      <c r="D324" s="8">
        <v>46164</v>
      </c>
      <c r="E324" s="6" t="s">
        <v>55</v>
      </c>
      <c r="F324" s="6">
        <v>12</v>
      </c>
      <c r="G324" s="9">
        <v>1.1000000000000001</v>
      </c>
      <c r="H324" s="10">
        <f t="shared" si="26"/>
        <v>13.200000000000001</v>
      </c>
      <c r="I324" s="6" t="s">
        <v>419</v>
      </c>
      <c r="J324" s="47" t="s">
        <v>339</v>
      </c>
      <c r="K324" s="11"/>
    </row>
    <row r="325" spans="1:11" s="64" customFormat="1" ht="21.75" customHeight="1" x14ac:dyDescent="0.25">
      <c r="A325" s="67"/>
      <c r="B325" s="59" t="s">
        <v>13</v>
      </c>
      <c r="C325" s="60">
        <f>COUNTA(E318:E324)</f>
        <v>7</v>
      </c>
      <c r="D325" s="67"/>
      <c r="E325" s="67"/>
      <c r="F325" s="68"/>
      <c r="G325" s="68"/>
      <c r="H325" s="69"/>
      <c r="I325" s="67"/>
      <c r="J325" s="63" t="s">
        <v>339</v>
      </c>
      <c r="K325" s="62"/>
    </row>
    <row r="326" spans="1:11" s="64" customFormat="1" ht="21.75" customHeight="1" x14ac:dyDescent="0.25">
      <c r="A326" s="67"/>
      <c r="B326" s="59" t="s">
        <v>14</v>
      </c>
      <c r="C326" s="60">
        <f>COUNTIF(E318:E324,"Đột xuất")</f>
        <v>4</v>
      </c>
      <c r="D326" s="67"/>
      <c r="E326" s="67"/>
      <c r="F326" s="68"/>
      <c r="G326" s="68"/>
      <c r="H326" s="70"/>
      <c r="I326" s="67"/>
      <c r="J326" s="63" t="s">
        <v>339</v>
      </c>
      <c r="K326" s="62"/>
    </row>
    <row r="327" spans="1:11" ht="49.5" x14ac:dyDescent="0.25">
      <c r="A327" s="18">
        <v>1</v>
      </c>
      <c r="B327" s="96" t="s">
        <v>583</v>
      </c>
      <c r="C327" s="48" t="s">
        <v>153</v>
      </c>
      <c r="D327" s="8">
        <v>46108</v>
      </c>
      <c r="E327" s="6" t="s">
        <v>12</v>
      </c>
      <c r="F327" s="6">
        <v>10</v>
      </c>
      <c r="G327" s="9">
        <v>1</v>
      </c>
      <c r="H327" s="10">
        <v>10</v>
      </c>
      <c r="I327" s="6" t="s">
        <v>584</v>
      </c>
      <c r="J327" s="47" t="s">
        <v>342</v>
      </c>
      <c r="K327" s="11"/>
    </row>
    <row r="328" spans="1:11" s="26" customFormat="1" ht="39.950000000000003" customHeight="1" x14ac:dyDescent="0.25">
      <c r="A328" s="18">
        <v>2</v>
      </c>
      <c r="B328" s="98" t="s">
        <v>585</v>
      </c>
      <c r="C328" s="6" t="s">
        <v>10</v>
      </c>
      <c r="D328" s="8">
        <v>46087</v>
      </c>
      <c r="E328" s="6" t="s">
        <v>55</v>
      </c>
      <c r="F328" s="6">
        <v>12</v>
      </c>
      <c r="G328" s="9">
        <v>1</v>
      </c>
      <c r="H328" s="10">
        <v>10</v>
      </c>
      <c r="I328" s="6" t="s">
        <v>586</v>
      </c>
      <c r="J328" s="47" t="s">
        <v>342</v>
      </c>
      <c r="K328" s="47"/>
    </row>
    <row r="329" spans="1:11" ht="66" x14ac:dyDescent="0.25">
      <c r="A329" s="18">
        <v>3</v>
      </c>
      <c r="B329" s="99" t="s">
        <v>404</v>
      </c>
      <c r="C329" s="48" t="s">
        <v>153</v>
      </c>
      <c r="D329" s="49">
        <v>46093</v>
      </c>
      <c r="E329" s="6" t="s">
        <v>12</v>
      </c>
      <c r="F329" s="48">
        <v>10</v>
      </c>
      <c r="G329" s="50">
        <v>1</v>
      </c>
      <c r="H329" s="51">
        <v>10</v>
      </c>
      <c r="I329" s="48" t="s">
        <v>405</v>
      </c>
      <c r="J329" s="47" t="s">
        <v>342</v>
      </c>
      <c r="K329" s="11"/>
    </row>
    <row r="330" spans="1:11" ht="33" x14ac:dyDescent="0.25">
      <c r="A330" s="18">
        <v>4</v>
      </c>
      <c r="B330" s="96" t="s">
        <v>587</v>
      </c>
      <c r="C330" s="6" t="s">
        <v>54</v>
      </c>
      <c r="D330" s="8">
        <v>46132</v>
      </c>
      <c r="E330" s="6" t="s">
        <v>12</v>
      </c>
      <c r="F330" s="6">
        <v>10</v>
      </c>
      <c r="G330" s="9">
        <v>1</v>
      </c>
      <c r="H330" s="10">
        <f t="shared" ref="H330" si="27">G330*F330</f>
        <v>10</v>
      </c>
      <c r="I330" s="6" t="s">
        <v>410</v>
      </c>
      <c r="J330" s="47" t="s">
        <v>342</v>
      </c>
      <c r="K330" s="11"/>
    </row>
    <row r="331" spans="1:11" ht="53.1" customHeight="1" x14ac:dyDescent="0.25">
      <c r="A331" s="18">
        <v>5</v>
      </c>
      <c r="B331" s="100" t="s">
        <v>413</v>
      </c>
      <c r="C331" s="48" t="s">
        <v>54</v>
      </c>
      <c r="D331" s="49">
        <v>46136</v>
      </c>
      <c r="E331" s="6" t="s">
        <v>12</v>
      </c>
      <c r="F331" s="48">
        <v>10</v>
      </c>
      <c r="G331" s="50">
        <v>1</v>
      </c>
      <c r="H331" s="51">
        <v>10</v>
      </c>
      <c r="I331" s="48" t="s">
        <v>414</v>
      </c>
      <c r="J331" s="47" t="s">
        <v>342</v>
      </c>
      <c r="K331" s="11"/>
    </row>
    <row r="332" spans="1:11" ht="47.25" x14ac:dyDescent="0.25">
      <c r="A332" s="18">
        <v>6</v>
      </c>
      <c r="B332" s="101" t="s">
        <v>588</v>
      </c>
      <c r="C332" s="48" t="s">
        <v>54</v>
      </c>
      <c r="D332" s="8">
        <v>46161</v>
      </c>
      <c r="E332" s="6" t="s">
        <v>12</v>
      </c>
      <c r="F332" s="6">
        <v>10</v>
      </c>
      <c r="G332" s="9">
        <v>1</v>
      </c>
      <c r="H332" s="10">
        <v>10</v>
      </c>
      <c r="I332" s="48" t="s">
        <v>589</v>
      </c>
      <c r="J332" s="47" t="s">
        <v>342</v>
      </c>
      <c r="K332" s="11"/>
    </row>
    <row r="333" spans="1:11" ht="33" x14ac:dyDescent="0.25">
      <c r="A333" s="18">
        <v>7</v>
      </c>
      <c r="B333" s="101" t="s">
        <v>590</v>
      </c>
      <c r="C333" s="6" t="s">
        <v>10</v>
      </c>
      <c r="D333" s="8">
        <v>46156</v>
      </c>
      <c r="E333" s="6" t="s">
        <v>12</v>
      </c>
      <c r="F333" s="6">
        <v>10</v>
      </c>
      <c r="G333" s="9">
        <v>1</v>
      </c>
      <c r="H333" s="10">
        <f t="shared" ref="H333:H334" si="28">G333*F333</f>
        <v>10</v>
      </c>
      <c r="I333" s="6" t="s">
        <v>591</v>
      </c>
      <c r="J333" s="47" t="s">
        <v>342</v>
      </c>
      <c r="K333" s="11"/>
    </row>
    <row r="334" spans="1:11" ht="42.95" customHeight="1" x14ac:dyDescent="0.25">
      <c r="A334" s="18">
        <v>8</v>
      </c>
      <c r="B334" s="101" t="s">
        <v>592</v>
      </c>
      <c r="C334" s="6" t="s">
        <v>593</v>
      </c>
      <c r="D334" s="8">
        <v>46156</v>
      </c>
      <c r="E334" s="6" t="s">
        <v>12</v>
      </c>
      <c r="F334" s="6">
        <v>10</v>
      </c>
      <c r="G334" s="9">
        <v>1</v>
      </c>
      <c r="H334" s="10">
        <f t="shared" si="28"/>
        <v>10</v>
      </c>
      <c r="I334" s="6" t="s">
        <v>594</v>
      </c>
      <c r="J334" s="47" t="s">
        <v>342</v>
      </c>
      <c r="K334" s="11"/>
    </row>
    <row r="335" spans="1:11" s="64" customFormat="1" ht="23.25" customHeight="1" x14ac:dyDescent="0.25">
      <c r="A335" s="72"/>
      <c r="B335" s="59" t="s">
        <v>13</v>
      </c>
      <c r="C335" s="60">
        <f>COUNTA(E327:E334)</f>
        <v>8</v>
      </c>
      <c r="D335" s="61"/>
      <c r="E335" s="61"/>
      <c r="F335" s="61"/>
      <c r="G335" s="73"/>
      <c r="H335" s="74"/>
      <c r="I335" s="66"/>
      <c r="J335" s="63" t="s">
        <v>342</v>
      </c>
      <c r="K335" s="62"/>
    </row>
    <row r="336" spans="1:11" s="64" customFormat="1" ht="24.75" customHeight="1" x14ac:dyDescent="0.25">
      <c r="A336" s="67"/>
      <c r="B336" s="59" t="s">
        <v>14</v>
      </c>
      <c r="C336" s="60">
        <f>COUNTIF(E327:E334,"Đột xuất")</f>
        <v>1</v>
      </c>
      <c r="D336" s="67"/>
      <c r="E336" s="67"/>
      <c r="F336" s="68"/>
      <c r="G336" s="68"/>
      <c r="H336" s="69"/>
      <c r="I336" s="67"/>
      <c r="J336" s="63" t="s">
        <v>342</v>
      </c>
      <c r="K336" s="62"/>
    </row>
    <row r="337" spans="1:11" ht="75" customHeight="1" x14ac:dyDescent="0.25">
      <c r="A337" s="18">
        <v>1</v>
      </c>
      <c r="B337" s="96" t="s">
        <v>404</v>
      </c>
      <c r="C337" s="6" t="s">
        <v>153</v>
      </c>
      <c r="D337" s="8">
        <v>46093</v>
      </c>
      <c r="E337" s="6" t="s">
        <v>12</v>
      </c>
      <c r="F337" s="6">
        <v>10</v>
      </c>
      <c r="G337" s="9">
        <v>1</v>
      </c>
      <c r="H337" s="10">
        <f t="shared" ref="H337:H343" si="29">G337*F337</f>
        <v>10</v>
      </c>
      <c r="I337" s="6" t="s">
        <v>405</v>
      </c>
      <c r="J337" s="47" t="s">
        <v>340</v>
      </c>
      <c r="K337" s="11"/>
    </row>
    <row r="338" spans="1:11" ht="63" x14ac:dyDescent="0.25">
      <c r="A338" s="18">
        <v>2</v>
      </c>
      <c r="B338" s="83" t="s">
        <v>406</v>
      </c>
      <c r="C338" s="6" t="s">
        <v>407</v>
      </c>
      <c r="D338" s="8">
        <v>46155</v>
      </c>
      <c r="E338" s="6" t="s">
        <v>55</v>
      </c>
      <c r="F338" s="6">
        <v>12</v>
      </c>
      <c r="G338" s="9">
        <v>1.2</v>
      </c>
      <c r="H338" s="10">
        <f t="shared" si="29"/>
        <v>14.399999999999999</v>
      </c>
      <c r="I338" s="6" t="s">
        <v>408</v>
      </c>
      <c r="J338" s="47" t="s">
        <v>340</v>
      </c>
      <c r="K338" s="11"/>
    </row>
    <row r="339" spans="1:11" ht="33" x14ac:dyDescent="0.25">
      <c r="A339" s="18">
        <v>3</v>
      </c>
      <c r="B339" s="83" t="s">
        <v>409</v>
      </c>
      <c r="C339" s="6" t="s">
        <v>54</v>
      </c>
      <c r="D339" s="8">
        <v>46132</v>
      </c>
      <c r="E339" s="6" t="s">
        <v>12</v>
      </c>
      <c r="F339" s="6">
        <v>10</v>
      </c>
      <c r="G339" s="9">
        <v>1</v>
      </c>
      <c r="H339" s="10">
        <f t="shared" si="29"/>
        <v>10</v>
      </c>
      <c r="I339" s="6" t="s">
        <v>410</v>
      </c>
      <c r="J339" s="47" t="s">
        <v>340</v>
      </c>
      <c r="K339" s="11"/>
    </row>
    <row r="340" spans="1:11" ht="49.5" x14ac:dyDescent="0.25">
      <c r="A340" s="18">
        <v>4</v>
      </c>
      <c r="B340" s="83" t="s">
        <v>411</v>
      </c>
      <c r="C340" s="6" t="s">
        <v>54</v>
      </c>
      <c r="D340" s="8">
        <v>46146</v>
      </c>
      <c r="E340" s="6" t="s">
        <v>55</v>
      </c>
      <c r="F340" s="6">
        <v>12</v>
      </c>
      <c r="G340" s="9">
        <v>1.1000000000000001</v>
      </c>
      <c r="H340" s="10">
        <f t="shared" si="29"/>
        <v>13.200000000000001</v>
      </c>
      <c r="I340" s="6" t="s">
        <v>412</v>
      </c>
      <c r="J340" s="47" t="s">
        <v>340</v>
      </c>
      <c r="K340" s="11"/>
    </row>
    <row r="341" spans="1:11" ht="33" x14ac:dyDescent="0.25">
      <c r="A341" s="18">
        <v>5</v>
      </c>
      <c r="B341" s="88" t="s">
        <v>413</v>
      </c>
      <c r="C341" s="6" t="s">
        <v>54</v>
      </c>
      <c r="D341" s="8">
        <v>46136</v>
      </c>
      <c r="E341" s="6" t="s">
        <v>12</v>
      </c>
      <c r="F341" s="6">
        <v>10</v>
      </c>
      <c r="G341" s="9">
        <v>1</v>
      </c>
      <c r="H341" s="10">
        <f>G341*F341</f>
        <v>10</v>
      </c>
      <c r="I341" s="6" t="s">
        <v>414</v>
      </c>
      <c r="J341" s="47" t="s">
        <v>340</v>
      </c>
      <c r="K341" s="11"/>
    </row>
    <row r="342" spans="1:11" ht="78.75" customHeight="1" x14ac:dyDescent="0.25">
      <c r="A342" s="18">
        <v>6</v>
      </c>
      <c r="B342" s="97" t="s">
        <v>415</v>
      </c>
      <c r="C342" s="6" t="s">
        <v>416</v>
      </c>
      <c r="D342" s="8">
        <v>46154</v>
      </c>
      <c r="E342" s="6" t="s">
        <v>55</v>
      </c>
      <c r="F342" s="6">
        <v>12</v>
      </c>
      <c r="G342" s="9">
        <v>1</v>
      </c>
      <c r="H342" s="10">
        <f>G342*F342</f>
        <v>12</v>
      </c>
      <c r="I342" s="6" t="s">
        <v>417</v>
      </c>
      <c r="J342" s="47" t="s">
        <v>340</v>
      </c>
      <c r="K342" s="11"/>
    </row>
    <row r="343" spans="1:11" ht="49.5" x14ac:dyDescent="0.25">
      <c r="A343" s="18">
        <v>7</v>
      </c>
      <c r="B343" s="86" t="s">
        <v>418</v>
      </c>
      <c r="C343" s="6" t="s">
        <v>54</v>
      </c>
      <c r="D343" s="8">
        <v>46164</v>
      </c>
      <c r="E343" s="6" t="s">
        <v>55</v>
      </c>
      <c r="F343" s="6">
        <v>12</v>
      </c>
      <c r="G343" s="9">
        <v>1.1000000000000001</v>
      </c>
      <c r="H343" s="10">
        <f t="shared" si="29"/>
        <v>13.200000000000001</v>
      </c>
      <c r="I343" s="6" t="s">
        <v>419</v>
      </c>
      <c r="J343" s="47" t="s">
        <v>340</v>
      </c>
      <c r="K343" s="11"/>
    </row>
    <row r="344" spans="1:11" s="64" customFormat="1" ht="21.75" customHeight="1" x14ac:dyDescent="0.25">
      <c r="A344" s="67"/>
      <c r="B344" s="59" t="s">
        <v>13</v>
      </c>
      <c r="C344" s="60">
        <f>COUNTA(E337:E343)</f>
        <v>7</v>
      </c>
      <c r="D344" s="67"/>
      <c r="E344" s="67"/>
      <c r="F344" s="68"/>
      <c r="G344" s="68"/>
      <c r="H344" s="69"/>
      <c r="I344" s="67"/>
      <c r="J344" s="63" t="s">
        <v>340</v>
      </c>
      <c r="K344" s="62"/>
    </row>
    <row r="345" spans="1:11" s="64" customFormat="1" ht="21.75" customHeight="1" x14ac:dyDescent="0.25">
      <c r="A345" s="67"/>
      <c r="B345" s="59" t="s">
        <v>14</v>
      </c>
      <c r="C345" s="60">
        <f>COUNTIF(E337:E343,"Đột xuất")</f>
        <v>4</v>
      </c>
      <c r="D345" s="67"/>
      <c r="E345" s="67"/>
      <c r="F345" s="68"/>
      <c r="G345" s="68"/>
      <c r="H345" s="70"/>
      <c r="I345" s="67"/>
      <c r="J345" s="63" t="s">
        <v>340</v>
      </c>
      <c r="K345" s="62"/>
    </row>
    <row r="346" spans="1:11" ht="66" x14ac:dyDescent="0.25">
      <c r="A346" s="52" t="s">
        <v>320</v>
      </c>
      <c r="B346" s="96" t="s">
        <v>404</v>
      </c>
      <c r="C346" s="6" t="s">
        <v>153</v>
      </c>
      <c r="D346" s="8">
        <v>46093</v>
      </c>
      <c r="E346" s="6" t="s">
        <v>12</v>
      </c>
      <c r="F346" s="6">
        <v>10</v>
      </c>
      <c r="G346" s="9">
        <v>1</v>
      </c>
      <c r="H346" s="10">
        <f>G346*F346</f>
        <v>10</v>
      </c>
      <c r="I346" s="6" t="s">
        <v>405</v>
      </c>
      <c r="J346" s="47" t="s">
        <v>341</v>
      </c>
      <c r="K346" s="11"/>
    </row>
    <row r="347" spans="1:11" ht="60.75" customHeight="1" x14ac:dyDescent="0.25">
      <c r="A347" s="52" t="s">
        <v>322</v>
      </c>
      <c r="B347" s="88" t="s">
        <v>1002</v>
      </c>
      <c r="C347" s="6" t="s">
        <v>10</v>
      </c>
      <c r="D347" s="8">
        <v>46094</v>
      </c>
      <c r="E347" s="6" t="s">
        <v>55</v>
      </c>
      <c r="F347" s="6">
        <v>12</v>
      </c>
      <c r="G347" s="9">
        <v>1</v>
      </c>
      <c r="H347" s="10">
        <f>G347*F347</f>
        <v>12</v>
      </c>
      <c r="I347" s="6" t="s">
        <v>1003</v>
      </c>
      <c r="J347" s="47" t="s">
        <v>341</v>
      </c>
      <c r="K347" s="11"/>
    </row>
    <row r="348" spans="1:11" ht="33" customHeight="1" x14ac:dyDescent="0.25">
      <c r="A348" s="52" t="s">
        <v>325</v>
      </c>
      <c r="B348" s="83" t="s">
        <v>1004</v>
      </c>
      <c r="C348" s="6"/>
      <c r="D348" s="8">
        <v>46127</v>
      </c>
      <c r="E348" s="6" t="s">
        <v>55</v>
      </c>
      <c r="F348" s="6">
        <v>12</v>
      </c>
      <c r="G348" s="9">
        <v>1</v>
      </c>
      <c r="H348" s="10">
        <f>G348*F348</f>
        <v>12</v>
      </c>
      <c r="I348" s="6"/>
      <c r="J348" s="47" t="s">
        <v>341</v>
      </c>
      <c r="K348" s="11"/>
    </row>
    <row r="349" spans="1:11" ht="33" x14ac:dyDescent="0.25">
      <c r="A349" s="52" t="s">
        <v>327</v>
      </c>
      <c r="B349" s="83" t="s">
        <v>409</v>
      </c>
      <c r="C349" s="6" t="s">
        <v>54</v>
      </c>
      <c r="D349" s="8">
        <v>46132</v>
      </c>
      <c r="E349" s="6" t="s">
        <v>12</v>
      </c>
      <c r="F349" s="6">
        <v>10</v>
      </c>
      <c r="G349" s="9">
        <v>1</v>
      </c>
      <c r="H349" s="10">
        <f>G349*F349</f>
        <v>10</v>
      </c>
      <c r="I349" s="6" t="s">
        <v>410</v>
      </c>
      <c r="J349" s="47" t="s">
        <v>341</v>
      </c>
      <c r="K349" s="11"/>
    </row>
    <row r="350" spans="1:11" ht="33" x14ac:dyDescent="0.25">
      <c r="A350" s="52" t="s">
        <v>356</v>
      </c>
      <c r="B350" s="83" t="s">
        <v>1005</v>
      </c>
      <c r="C350" s="6" t="s">
        <v>54</v>
      </c>
      <c r="D350" s="8">
        <v>46133</v>
      </c>
      <c r="E350" s="6" t="s">
        <v>55</v>
      </c>
      <c r="F350" s="6">
        <v>12</v>
      </c>
      <c r="G350" s="9">
        <v>1</v>
      </c>
      <c r="H350" s="10">
        <f t="shared" ref="H350" si="30">G350*F350</f>
        <v>12</v>
      </c>
      <c r="I350" s="6" t="s">
        <v>1006</v>
      </c>
      <c r="J350" s="47" t="s">
        <v>341</v>
      </c>
      <c r="K350" s="11"/>
    </row>
    <row r="351" spans="1:11" ht="66" x14ac:dyDescent="0.25">
      <c r="A351" s="52" t="s">
        <v>357</v>
      </c>
      <c r="B351" s="83" t="s">
        <v>1007</v>
      </c>
      <c r="C351" s="6" t="s">
        <v>10</v>
      </c>
      <c r="D351" s="8">
        <v>46147</v>
      </c>
      <c r="E351" s="6" t="s">
        <v>55</v>
      </c>
      <c r="F351" s="6">
        <v>12</v>
      </c>
      <c r="G351" s="9">
        <v>1</v>
      </c>
      <c r="H351" s="10">
        <f>G351*F351</f>
        <v>12</v>
      </c>
      <c r="I351" s="6" t="s">
        <v>1008</v>
      </c>
      <c r="J351" s="47" t="s">
        <v>341</v>
      </c>
      <c r="K351" s="11"/>
    </row>
    <row r="352" spans="1:11" ht="49.5" x14ac:dyDescent="0.25">
      <c r="A352" s="52" t="s">
        <v>358</v>
      </c>
      <c r="B352" s="83" t="s">
        <v>411</v>
      </c>
      <c r="C352" s="6" t="s">
        <v>54</v>
      </c>
      <c r="D352" s="8">
        <v>46146</v>
      </c>
      <c r="E352" s="6" t="s">
        <v>55</v>
      </c>
      <c r="F352" s="6">
        <v>12</v>
      </c>
      <c r="G352" s="9">
        <v>1</v>
      </c>
      <c r="H352" s="10">
        <f>G352*F352</f>
        <v>12</v>
      </c>
      <c r="I352" s="6" t="s">
        <v>412</v>
      </c>
      <c r="J352" s="47" t="s">
        <v>341</v>
      </c>
      <c r="K352" s="11"/>
    </row>
    <row r="353" spans="1:11" ht="99" x14ac:dyDescent="0.25">
      <c r="A353" s="52" t="s">
        <v>359</v>
      </c>
      <c r="B353" s="83" t="s">
        <v>1009</v>
      </c>
      <c r="C353" s="6"/>
      <c r="D353" s="8">
        <v>46160</v>
      </c>
      <c r="E353" s="6" t="s">
        <v>55</v>
      </c>
      <c r="F353" s="6">
        <v>12</v>
      </c>
      <c r="G353" s="9">
        <v>1</v>
      </c>
      <c r="H353" s="10">
        <f>G353*F353</f>
        <v>12</v>
      </c>
      <c r="I353" s="6"/>
      <c r="J353" s="47" t="s">
        <v>341</v>
      </c>
      <c r="K353" s="11"/>
    </row>
    <row r="354" spans="1:11" ht="49.5" x14ac:dyDescent="0.25">
      <c r="A354" s="52" t="s">
        <v>360</v>
      </c>
      <c r="B354" s="86" t="s">
        <v>418</v>
      </c>
      <c r="C354" s="6" t="s">
        <v>54</v>
      </c>
      <c r="D354" s="8">
        <v>46164</v>
      </c>
      <c r="E354" s="6" t="s">
        <v>55</v>
      </c>
      <c r="F354" s="6">
        <v>12</v>
      </c>
      <c r="G354" s="9">
        <v>1</v>
      </c>
      <c r="H354" s="10">
        <f t="shared" ref="H354:H355" si="31">G354*F354</f>
        <v>12</v>
      </c>
      <c r="I354" s="6" t="s">
        <v>419</v>
      </c>
      <c r="J354" s="47" t="s">
        <v>341</v>
      </c>
      <c r="K354" s="11"/>
    </row>
    <row r="355" spans="1:11" ht="16.5" x14ac:dyDescent="0.25">
      <c r="A355" s="52" t="s">
        <v>361</v>
      </c>
      <c r="B355" s="83" t="s">
        <v>1010</v>
      </c>
      <c r="C355" s="6"/>
      <c r="D355" s="8">
        <v>46178</v>
      </c>
      <c r="E355" s="6" t="s">
        <v>55</v>
      </c>
      <c r="F355" s="6">
        <v>12</v>
      </c>
      <c r="G355" s="9">
        <v>1</v>
      </c>
      <c r="H355" s="10">
        <f t="shared" si="31"/>
        <v>12</v>
      </c>
      <c r="I355" s="6"/>
      <c r="J355" s="47" t="s">
        <v>341</v>
      </c>
      <c r="K355" s="11"/>
    </row>
    <row r="356" spans="1:11" s="64" customFormat="1" ht="21.75" customHeight="1" x14ac:dyDescent="0.25">
      <c r="A356" s="67"/>
      <c r="B356" s="59" t="s">
        <v>13</v>
      </c>
      <c r="C356" s="60">
        <f>COUNTA(E346:E355)</f>
        <v>10</v>
      </c>
      <c r="D356" s="67"/>
      <c r="E356" s="67"/>
      <c r="F356" s="68"/>
      <c r="G356" s="68"/>
      <c r="H356" s="69"/>
      <c r="I356" s="67"/>
      <c r="J356" s="63" t="s">
        <v>341</v>
      </c>
      <c r="K356" s="62"/>
    </row>
    <row r="357" spans="1:11" s="64" customFormat="1" ht="21.75" customHeight="1" x14ac:dyDescent="0.25">
      <c r="A357" s="67"/>
      <c r="B357" s="59" t="s">
        <v>14</v>
      </c>
      <c r="C357" s="60">
        <f>COUNTIF(E346:E355,"Đột xuất")</f>
        <v>8</v>
      </c>
      <c r="D357" s="67"/>
      <c r="E357" s="67"/>
      <c r="F357" s="68"/>
      <c r="G357" s="68"/>
      <c r="H357" s="70"/>
      <c r="I357" s="67"/>
      <c r="J357" s="63" t="s">
        <v>341</v>
      </c>
      <c r="K357" s="62"/>
    </row>
    <row r="358" spans="1:11" ht="31.5" x14ac:dyDescent="0.25">
      <c r="A358" s="6">
        <v>1</v>
      </c>
      <c r="B358" s="86" t="s">
        <v>140</v>
      </c>
      <c r="C358" s="6" t="s">
        <v>15</v>
      </c>
      <c r="D358" s="6" t="s">
        <v>141</v>
      </c>
      <c r="E358" s="6" t="s">
        <v>12</v>
      </c>
      <c r="F358" s="6">
        <v>10</v>
      </c>
      <c r="G358" s="9">
        <v>1</v>
      </c>
      <c r="H358" s="10">
        <f>G358*F358</f>
        <v>10</v>
      </c>
      <c r="I358" s="6" t="s">
        <v>142</v>
      </c>
      <c r="J358" s="47" t="s">
        <v>281</v>
      </c>
      <c r="K358" s="11"/>
    </row>
    <row r="359" spans="1:11" ht="57.75" customHeight="1" x14ac:dyDescent="0.25">
      <c r="A359" s="6">
        <v>2</v>
      </c>
      <c r="B359" s="86" t="s">
        <v>143</v>
      </c>
      <c r="C359" s="6" t="s">
        <v>10</v>
      </c>
      <c r="D359" s="8">
        <v>46359</v>
      </c>
      <c r="E359" s="6" t="s">
        <v>12</v>
      </c>
      <c r="F359" s="6">
        <v>10</v>
      </c>
      <c r="G359" s="9">
        <v>1</v>
      </c>
      <c r="H359" s="10">
        <f t="shared" ref="H359:H419" si="32">G359*F359</f>
        <v>10</v>
      </c>
      <c r="I359" s="6" t="s">
        <v>144</v>
      </c>
      <c r="J359" s="47" t="s">
        <v>281</v>
      </c>
      <c r="K359" s="11"/>
    </row>
    <row r="360" spans="1:11" ht="33" x14ac:dyDescent="0.25">
      <c r="A360" s="6">
        <v>3</v>
      </c>
      <c r="B360" s="86" t="s">
        <v>145</v>
      </c>
      <c r="C360" s="6" t="s">
        <v>10</v>
      </c>
      <c r="D360" s="6" t="s">
        <v>146</v>
      </c>
      <c r="E360" s="6" t="s">
        <v>12</v>
      </c>
      <c r="F360" s="6">
        <v>10</v>
      </c>
      <c r="G360" s="9">
        <v>1</v>
      </c>
      <c r="H360" s="10">
        <f t="shared" si="32"/>
        <v>10</v>
      </c>
      <c r="I360" s="6" t="s">
        <v>147</v>
      </c>
      <c r="J360" s="47" t="s">
        <v>281</v>
      </c>
      <c r="K360" s="11"/>
    </row>
    <row r="361" spans="1:11" ht="52.5" customHeight="1" x14ac:dyDescent="0.25">
      <c r="A361" s="6">
        <v>4</v>
      </c>
      <c r="B361" s="86" t="s">
        <v>148</v>
      </c>
      <c r="C361" s="6" t="s">
        <v>149</v>
      </c>
      <c r="D361" s="8" t="s">
        <v>150</v>
      </c>
      <c r="E361" s="6" t="s">
        <v>12</v>
      </c>
      <c r="F361" s="6">
        <v>10</v>
      </c>
      <c r="G361" s="9">
        <v>1.1000000000000001</v>
      </c>
      <c r="H361" s="10">
        <f t="shared" si="32"/>
        <v>11</v>
      </c>
      <c r="I361" s="6" t="s">
        <v>151</v>
      </c>
      <c r="J361" s="47" t="s">
        <v>281</v>
      </c>
      <c r="K361" s="11"/>
    </row>
    <row r="362" spans="1:11" ht="49.5" x14ac:dyDescent="0.25">
      <c r="A362" s="6">
        <v>5</v>
      </c>
      <c r="B362" s="86" t="s">
        <v>152</v>
      </c>
      <c r="C362" s="6" t="s">
        <v>153</v>
      </c>
      <c r="D362" s="8" t="s">
        <v>154</v>
      </c>
      <c r="E362" s="6" t="s">
        <v>55</v>
      </c>
      <c r="F362" s="6">
        <v>12</v>
      </c>
      <c r="G362" s="9">
        <v>1</v>
      </c>
      <c r="H362" s="10">
        <f t="shared" si="32"/>
        <v>12</v>
      </c>
      <c r="I362" s="6" t="s">
        <v>155</v>
      </c>
      <c r="J362" s="47" t="s">
        <v>281</v>
      </c>
      <c r="K362" s="11"/>
    </row>
    <row r="363" spans="1:11" ht="40.5" customHeight="1" x14ac:dyDescent="0.25">
      <c r="A363" s="6">
        <v>6</v>
      </c>
      <c r="B363" s="86" t="s">
        <v>156</v>
      </c>
      <c r="C363" s="6" t="s">
        <v>153</v>
      </c>
      <c r="D363" s="6" t="s">
        <v>104</v>
      </c>
      <c r="E363" s="6" t="s">
        <v>12</v>
      </c>
      <c r="F363" s="6">
        <v>10</v>
      </c>
      <c r="G363" s="9">
        <v>1</v>
      </c>
      <c r="H363" s="10">
        <f t="shared" si="32"/>
        <v>10</v>
      </c>
      <c r="I363" s="6" t="s">
        <v>157</v>
      </c>
      <c r="J363" s="47" t="s">
        <v>281</v>
      </c>
      <c r="K363" s="11"/>
    </row>
    <row r="364" spans="1:11" ht="41.25" customHeight="1" x14ac:dyDescent="0.25">
      <c r="A364" s="6">
        <v>7</v>
      </c>
      <c r="B364" s="86" t="s">
        <v>158</v>
      </c>
      <c r="C364" s="6" t="s">
        <v>15</v>
      </c>
      <c r="D364" s="6" t="s">
        <v>159</v>
      </c>
      <c r="E364" s="6" t="s">
        <v>12</v>
      </c>
      <c r="F364" s="6">
        <v>10</v>
      </c>
      <c r="G364" s="9">
        <v>1</v>
      </c>
      <c r="H364" s="10">
        <f t="shared" si="32"/>
        <v>10</v>
      </c>
      <c r="I364" s="6" t="s">
        <v>160</v>
      </c>
      <c r="J364" s="47" t="s">
        <v>281</v>
      </c>
      <c r="K364" s="11"/>
    </row>
    <row r="365" spans="1:11" ht="37.5" customHeight="1" x14ac:dyDescent="0.25">
      <c r="A365" s="6">
        <v>8</v>
      </c>
      <c r="B365" s="86" t="s">
        <v>161</v>
      </c>
      <c r="C365" s="6" t="s">
        <v>149</v>
      </c>
      <c r="D365" s="6" t="s">
        <v>162</v>
      </c>
      <c r="E365" s="6" t="s">
        <v>12</v>
      </c>
      <c r="F365" s="6">
        <v>10</v>
      </c>
      <c r="G365" s="9">
        <v>1</v>
      </c>
      <c r="H365" s="10">
        <f t="shared" si="32"/>
        <v>10</v>
      </c>
      <c r="I365" s="6" t="s">
        <v>163</v>
      </c>
      <c r="J365" s="47" t="s">
        <v>281</v>
      </c>
      <c r="K365" s="24"/>
    </row>
    <row r="366" spans="1:11" ht="36" customHeight="1" x14ac:dyDescent="0.25">
      <c r="A366" s="6">
        <v>9</v>
      </c>
      <c r="B366" s="86" t="s">
        <v>164</v>
      </c>
      <c r="C366" s="6" t="s">
        <v>149</v>
      </c>
      <c r="D366" s="6" t="s">
        <v>165</v>
      </c>
      <c r="E366" s="6" t="s">
        <v>12</v>
      </c>
      <c r="F366" s="6">
        <v>10</v>
      </c>
      <c r="G366" s="9">
        <v>1</v>
      </c>
      <c r="H366" s="10">
        <f t="shared" si="32"/>
        <v>10</v>
      </c>
      <c r="I366" s="6" t="s">
        <v>166</v>
      </c>
      <c r="J366" s="47" t="s">
        <v>281</v>
      </c>
      <c r="K366" s="24"/>
    </row>
    <row r="367" spans="1:11" ht="53.25" customHeight="1" x14ac:dyDescent="0.25">
      <c r="A367" s="6">
        <v>10</v>
      </c>
      <c r="B367" s="86" t="s">
        <v>167</v>
      </c>
      <c r="C367" s="6" t="s">
        <v>149</v>
      </c>
      <c r="D367" s="6" t="s">
        <v>168</v>
      </c>
      <c r="E367" s="6" t="s">
        <v>12</v>
      </c>
      <c r="F367" s="6">
        <v>10</v>
      </c>
      <c r="G367" s="9">
        <v>1</v>
      </c>
      <c r="H367" s="10">
        <f t="shared" si="32"/>
        <v>10</v>
      </c>
      <c r="I367" s="6" t="s">
        <v>169</v>
      </c>
      <c r="J367" s="47" t="s">
        <v>281</v>
      </c>
      <c r="K367" s="24"/>
    </row>
    <row r="368" spans="1:11" ht="52.5" customHeight="1" x14ac:dyDescent="0.25">
      <c r="A368" s="6">
        <v>11</v>
      </c>
      <c r="B368" s="86" t="s">
        <v>170</v>
      </c>
      <c r="C368" s="6" t="s">
        <v>15</v>
      </c>
      <c r="D368" s="6" t="s">
        <v>171</v>
      </c>
      <c r="E368" s="6" t="s">
        <v>12</v>
      </c>
      <c r="F368" s="15">
        <v>10</v>
      </c>
      <c r="G368" s="9">
        <v>1</v>
      </c>
      <c r="H368" s="10">
        <f t="shared" si="32"/>
        <v>10</v>
      </c>
      <c r="I368" s="6" t="s">
        <v>160</v>
      </c>
      <c r="J368" s="47" t="s">
        <v>281</v>
      </c>
      <c r="K368" s="11"/>
    </row>
    <row r="369" spans="1:11" ht="34.5" customHeight="1" x14ac:dyDescent="0.25">
      <c r="A369" s="6">
        <v>12</v>
      </c>
      <c r="B369" s="86" t="s">
        <v>172</v>
      </c>
      <c r="C369" s="6" t="s">
        <v>149</v>
      </c>
      <c r="D369" s="15" t="s">
        <v>171</v>
      </c>
      <c r="E369" s="6" t="s">
        <v>12</v>
      </c>
      <c r="F369" s="6">
        <v>10</v>
      </c>
      <c r="G369" s="9">
        <v>1</v>
      </c>
      <c r="H369" s="10">
        <f t="shared" si="32"/>
        <v>10</v>
      </c>
      <c r="I369" s="6" t="s">
        <v>169</v>
      </c>
      <c r="J369" s="47" t="s">
        <v>281</v>
      </c>
      <c r="K369" s="11"/>
    </row>
    <row r="370" spans="1:11" ht="39.75" customHeight="1" x14ac:dyDescent="0.25">
      <c r="A370" s="6">
        <v>13</v>
      </c>
      <c r="B370" s="86" t="s">
        <v>173</v>
      </c>
      <c r="C370" s="15" t="s">
        <v>10</v>
      </c>
      <c r="D370" s="6" t="s">
        <v>174</v>
      </c>
      <c r="E370" s="6" t="s">
        <v>55</v>
      </c>
      <c r="F370" s="6">
        <v>12</v>
      </c>
      <c r="G370" s="9">
        <v>1.1000000000000001</v>
      </c>
      <c r="H370" s="10">
        <f t="shared" si="32"/>
        <v>13.200000000000001</v>
      </c>
      <c r="I370" s="6" t="s">
        <v>175</v>
      </c>
      <c r="J370" s="47" t="s">
        <v>281</v>
      </c>
      <c r="K370" s="11"/>
    </row>
    <row r="371" spans="1:11" ht="35.450000000000003" customHeight="1" x14ac:dyDescent="0.25">
      <c r="A371" s="6">
        <v>14</v>
      </c>
      <c r="B371" s="86" t="s">
        <v>176</v>
      </c>
      <c r="C371" s="6" t="s">
        <v>149</v>
      </c>
      <c r="D371" s="15" t="s">
        <v>171</v>
      </c>
      <c r="E371" s="6" t="s">
        <v>12</v>
      </c>
      <c r="F371" s="6">
        <v>10</v>
      </c>
      <c r="G371" s="9">
        <v>1</v>
      </c>
      <c r="H371" s="10">
        <f t="shared" si="32"/>
        <v>10</v>
      </c>
      <c r="I371" s="6" t="s">
        <v>177</v>
      </c>
      <c r="J371" s="47" t="s">
        <v>281</v>
      </c>
      <c r="K371" s="11"/>
    </row>
    <row r="372" spans="1:11" ht="70.5" customHeight="1" x14ac:dyDescent="0.25">
      <c r="A372" s="6">
        <v>15</v>
      </c>
      <c r="B372" s="86" t="s">
        <v>178</v>
      </c>
      <c r="C372" s="15" t="s">
        <v>54</v>
      </c>
      <c r="D372" s="15" t="s">
        <v>77</v>
      </c>
      <c r="E372" s="6" t="s">
        <v>55</v>
      </c>
      <c r="F372" s="15">
        <v>12</v>
      </c>
      <c r="G372" s="9">
        <v>1.1000000000000001</v>
      </c>
      <c r="H372" s="10">
        <f t="shared" si="32"/>
        <v>13.200000000000001</v>
      </c>
      <c r="I372" s="6" t="s">
        <v>142</v>
      </c>
      <c r="J372" s="47" t="s">
        <v>281</v>
      </c>
      <c r="K372" s="11"/>
    </row>
    <row r="373" spans="1:11" ht="37.5" customHeight="1" x14ac:dyDescent="0.25">
      <c r="A373" s="6">
        <v>16</v>
      </c>
      <c r="B373" s="86" t="s">
        <v>1046</v>
      </c>
      <c r="C373" s="6" t="s">
        <v>149</v>
      </c>
      <c r="D373" s="6" t="s">
        <v>179</v>
      </c>
      <c r="E373" s="6" t="s">
        <v>12</v>
      </c>
      <c r="F373" s="6">
        <v>10</v>
      </c>
      <c r="G373" s="9">
        <v>1</v>
      </c>
      <c r="H373" s="10">
        <f t="shared" si="32"/>
        <v>10</v>
      </c>
      <c r="I373" s="6" t="s">
        <v>180</v>
      </c>
      <c r="J373" s="47" t="s">
        <v>281</v>
      </c>
      <c r="K373" s="11"/>
    </row>
    <row r="374" spans="1:11" ht="39" customHeight="1" x14ac:dyDescent="0.25">
      <c r="A374" s="6">
        <v>17</v>
      </c>
      <c r="B374" s="87" t="s">
        <v>181</v>
      </c>
      <c r="C374" s="6" t="s">
        <v>149</v>
      </c>
      <c r="D374" s="6" t="s">
        <v>182</v>
      </c>
      <c r="E374" s="6" t="s">
        <v>12</v>
      </c>
      <c r="F374" s="6">
        <v>10</v>
      </c>
      <c r="G374" s="9">
        <v>1</v>
      </c>
      <c r="H374" s="10">
        <f t="shared" si="32"/>
        <v>10</v>
      </c>
      <c r="I374" s="6" t="s">
        <v>183</v>
      </c>
      <c r="J374" s="47" t="s">
        <v>281</v>
      </c>
      <c r="K374" s="11"/>
    </row>
    <row r="375" spans="1:11" ht="39.6" customHeight="1" x14ac:dyDescent="0.25">
      <c r="A375" s="6">
        <v>18</v>
      </c>
      <c r="B375" s="86" t="s">
        <v>184</v>
      </c>
      <c r="C375" s="6" t="s">
        <v>149</v>
      </c>
      <c r="D375" s="6" t="s">
        <v>185</v>
      </c>
      <c r="E375" s="6" t="s">
        <v>12</v>
      </c>
      <c r="F375" s="15">
        <v>10</v>
      </c>
      <c r="G375" s="9">
        <v>1</v>
      </c>
      <c r="H375" s="10">
        <f t="shared" si="32"/>
        <v>10</v>
      </c>
      <c r="I375" s="6" t="s">
        <v>186</v>
      </c>
      <c r="J375" s="47" t="s">
        <v>281</v>
      </c>
      <c r="K375" s="11"/>
    </row>
    <row r="376" spans="1:11" ht="72" customHeight="1" x14ac:dyDescent="0.25">
      <c r="A376" s="6">
        <v>19</v>
      </c>
      <c r="B376" s="86" t="s">
        <v>187</v>
      </c>
      <c r="C376" s="6" t="s">
        <v>149</v>
      </c>
      <c r="D376" s="38">
        <v>46057</v>
      </c>
      <c r="E376" s="6" t="s">
        <v>12</v>
      </c>
      <c r="F376" s="15">
        <v>10</v>
      </c>
      <c r="G376" s="9">
        <v>1</v>
      </c>
      <c r="H376" s="10">
        <f t="shared" si="32"/>
        <v>10</v>
      </c>
      <c r="I376" s="6" t="s">
        <v>188</v>
      </c>
      <c r="J376" s="47" t="s">
        <v>281</v>
      </c>
      <c r="K376" s="11"/>
    </row>
    <row r="377" spans="1:11" ht="54.75" customHeight="1" x14ac:dyDescent="0.25">
      <c r="A377" s="6">
        <v>20</v>
      </c>
      <c r="B377" s="86" t="s">
        <v>189</v>
      </c>
      <c r="C377" s="6" t="s">
        <v>153</v>
      </c>
      <c r="D377" s="6" t="s">
        <v>190</v>
      </c>
      <c r="E377" s="6" t="s">
        <v>55</v>
      </c>
      <c r="F377" s="15">
        <v>10</v>
      </c>
      <c r="G377" s="9">
        <v>1.1000000000000001</v>
      </c>
      <c r="H377" s="10">
        <f t="shared" si="32"/>
        <v>11</v>
      </c>
      <c r="I377" s="6" t="s">
        <v>191</v>
      </c>
      <c r="J377" s="47" t="s">
        <v>281</v>
      </c>
      <c r="K377" s="11"/>
    </row>
    <row r="378" spans="1:11" ht="64.5" customHeight="1" x14ac:dyDescent="0.25">
      <c r="A378" s="6">
        <v>21</v>
      </c>
      <c r="B378" s="86" t="s">
        <v>192</v>
      </c>
      <c r="C378" s="6" t="s">
        <v>149</v>
      </c>
      <c r="D378" s="38">
        <v>46116</v>
      </c>
      <c r="E378" s="6" t="s">
        <v>12</v>
      </c>
      <c r="F378" s="15">
        <v>10</v>
      </c>
      <c r="G378" s="9">
        <v>1</v>
      </c>
      <c r="H378" s="10">
        <f t="shared" si="32"/>
        <v>10</v>
      </c>
      <c r="I378" s="6" t="s">
        <v>193</v>
      </c>
      <c r="J378" s="47" t="s">
        <v>281</v>
      </c>
      <c r="K378" s="11"/>
    </row>
    <row r="379" spans="1:11" ht="36.6" customHeight="1" x14ac:dyDescent="0.25">
      <c r="A379" s="6">
        <v>22</v>
      </c>
      <c r="B379" s="86" t="s">
        <v>194</v>
      </c>
      <c r="C379" s="6" t="s">
        <v>149</v>
      </c>
      <c r="D379" s="38">
        <v>46146</v>
      </c>
      <c r="E379" s="6" t="s">
        <v>12</v>
      </c>
      <c r="F379" s="15">
        <v>10</v>
      </c>
      <c r="G379" s="9">
        <v>1</v>
      </c>
      <c r="H379" s="10">
        <f t="shared" si="32"/>
        <v>10</v>
      </c>
      <c r="I379" s="6" t="s">
        <v>195</v>
      </c>
      <c r="J379" s="47" t="s">
        <v>281</v>
      </c>
      <c r="K379" s="11"/>
    </row>
    <row r="380" spans="1:11" ht="36.950000000000003" customHeight="1" x14ac:dyDescent="0.25">
      <c r="A380" s="6">
        <v>23</v>
      </c>
      <c r="B380" s="86" t="s">
        <v>196</v>
      </c>
      <c r="C380" s="6" t="s">
        <v>149</v>
      </c>
      <c r="D380" s="38">
        <v>46238</v>
      </c>
      <c r="E380" s="6" t="s">
        <v>12</v>
      </c>
      <c r="F380" s="6">
        <v>10</v>
      </c>
      <c r="G380" s="9">
        <v>1</v>
      </c>
      <c r="H380" s="10">
        <f t="shared" si="32"/>
        <v>10</v>
      </c>
      <c r="I380" s="6" t="s">
        <v>197</v>
      </c>
      <c r="J380" s="47" t="s">
        <v>281</v>
      </c>
      <c r="K380" s="11"/>
    </row>
    <row r="381" spans="1:11" ht="48.95" customHeight="1" x14ac:dyDescent="0.25">
      <c r="A381" s="6">
        <v>24</v>
      </c>
      <c r="B381" s="86" t="s">
        <v>198</v>
      </c>
      <c r="C381" s="15" t="s">
        <v>10</v>
      </c>
      <c r="D381" s="6" t="s">
        <v>199</v>
      </c>
      <c r="E381" s="6" t="s">
        <v>55</v>
      </c>
      <c r="F381" s="15">
        <v>10</v>
      </c>
      <c r="G381" s="9">
        <v>1.1000000000000001</v>
      </c>
      <c r="H381" s="10">
        <f t="shared" si="32"/>
        <v>11</v>
      </c>
      <c r="I381" s="6" t="s">
        <v>200</v>
      </c>
      <c r="J381" s="47" t="s">
        <v>281</v>
      </c>
      <c r="K381" s="11"/>
    </row>
    <row r="382" spans="1:11" ht="35.450000000000003" customHeight="1" x14ac:dyDescent="0.25">
      <c r="A382" s="6">
        <v>25</v>
      </c>
      <c r="B382" s="86" t="s">
        <v>201</v>
      </c>
      <c r="C382" s="6" t="s">
        <v>149</v>
      </c>
      <c r="D382" s="38">
        <v>46269</v>
      </c>
      <c r="E382" s="6" t="s">
        <v>12</v>
      </c>
      <c r="F382" s="15">
        <v>10</v>
      </c>
      <c r="G382" s="9">
        <v>1</v>
      </c>
      <c r="H382" s="10">
        <f t="shared" si="32"/>
        <v>10</v>
      </c>
      <c r="I382" s="6" t="s">
        <v>202</v>
      </c>
      <c r="J382" s="47" t="s">
        <v>281</v>
      </c>
      <c r="K382" s="11"/>
    </row>
    <row r="383" spans="1:11" ht="49.5" customHeight="1" x14ac:dyDescent="0.25">
      <c r="A383" s="6">
        <v>26</v>
      </c>
      <c r="B383" s="86" t="s">
        <v>203</v>
      </c>
      <c r="C383" s="15" t="s">
        <v>54</v>
      </c>
      <c r="D383" s="38">
        <v>46360</v>
      </c>
      <c r="E383" s="6" t="s">
        <v>55</v>
      </c>
      <c r="F383" s="15">
        <v>10</v>
      </c>
      <c r="G383" s="9">
        <v>1.1000000000000001</v>
      </c>
      <c r="H383" s="10">
        <f t="shared" si="32"/>
        <v>11</v>
      </c>
      <c r="I383" s="6" t="s">
        <v>193</v>
      </c>
      <c r="J383" s="47" t="s">
        <v>281</v>
      </c>
      <c r="K383" s="11"/>
    </row>
    <row r="384" spans="1:11" ht="37.5" customHeight="1" x14ac:dyDescent="0.25">
      <c r="A384" s="6">
        <v>27</v>
      </c>
      <c r="B384" s="86" t="s">
        <v>204</v>
      </c>
      <c r="C384" s="6" t="s">
        <v>149</v>
      </c>
      <c r="D384" s="38" t="s">
        <v>205</v>
      </c>
      <c r="E384" s="6" t="s">
        <v>12</v>
      </c>
      <c r="F384" s="15">
        <v>10</v>
      </c>
      <c r="G384" s="9">
        <v>1</v>
      </c>
      <c r="H384" s="10">
        <f t="shared" si="32"/>
        <v>10</v>
      </c>
      <c r="I384" s="6" t="s">
        <v>195</v>
      </c>
      <c r="J384" s="47" t="s">
        <v>281</v>
      </c>
      <c r="K384" s="11"/>
    </row>
    <row r="385" spans="1:11" ht="33" customHeight="1" x14ac:dyDescent="0.25">
      <c r="A385" s="6">
        <v>28</v>
      </c>
      <c r="B385" s="86" t="s">
        <v>206</v>
      </c>
      <c r="C385" s="15" t="s">
        <v>15</v>
      </c>
      <c r="D385" s="6" t="s">
        <v>207</v>
      </c>
      <c r="E385" s="6" t="s">
        <v>55</v>
      </c>
      <c r="F385" s="15">
        <v>10</v>
      </c>
      <c r="G385" s="9">
        <v>1.2</v>
      </c>
      <c r="H385" s="10">
        <f t="shared" si="32"/>
        <v>12</v>
      </c>
      <c r="I385" s="6" t="s">
        <v>208</v>
      </c>
      <c r="J385" s="47" t="s">
        <v>281</v>
      </c>
      <c r="K385" s="11"/>
    </row>
    <row r="386" spans="1:11" ht="49.5" customHeight="1" x14ac:dyDescent="0.25">
      <c r="A386" s="6">
        <v>29</v>
      </c>
      <c r="B386" s="86" t="s">
        <v>209</v>
      </c>
      <c r="C386" s="15" t="s">
        <v>54</v>
      </c>
      <c r="D386" s="38" t="s">
        <v>210</v>
      </c>
      <c r="E386" s="6" t="s">
        <v>12</v>
      </c>
      <c r="F386" s="15">
        <v>10</v>
      </c>
      <c r="G386" s="9">
        <v>1</v>
      </c>
      <c r="H386" s="10">
        <f t="shared" si="32"/>
        <v>10</v>
      </c>
      <c r="I386" s="6" t="s">
        <v>211</v>
      </c>
      <c r="J386" s="47" t="s">
        <v>281</v>
      </c>
      <c r="K386" s="11"/>
    </row>
    <row r="387" spans="1:11" ht="35.1" customHeight="1" x14ac:dyDescent="0.25">
      <c r="A387" s="6">
        <v>30</v>
      </c>
      <c r="B387" s="86" t="s">
        <v>212</v>
      </c>
      <c r="C387" s="6" t="s">
        <v>149</v>
      </c>
      <c r="D387" s="6" t="s">
        <v>213</v>
      </c>
      <c r="E387" s="6" t="s">
        <v>12</v>
      </c>
      <c r="F387" s="6">
        <v>10</v>
      </c>
      <c r="G387" s="9">
        <v>1</v>
      </c>
      <c r="H387" s="10">
        <f t="shared" si="32"/>
        <v>10</v>
      </c>
      <c r="I387" s="6" t="s">
        <v>214</v>
      </c>
      <c r="J387" s="47" t="s">
        <v>281</v>
      </c>
      <c r="K387" s="11"/>
    </row>
    <row r="388" spans="1:11" ht="34.5" customHeight="1" x14ac:dyDescent="0.25">
      <c r="A388" s="6">
        <v>31</v>
      </c>
      <c r="B388" s="86" t="s">
        <v>215</v>
      </c>
      <c r="C388" s="6" t="s">
        <v>149</v>
      </c>
      <c r="D388" s="6" t="s">
        <v>216</v>
      </c>
      <c r="E388" s="6" t="s">
        <v>12</v>
      </c>
      <c r="F388" s="6">
        <v>10</v>
      </c>
      <c r="G388" s="9">
        <v>1</v>
      </c>
      <c r="H388" s="10">
        <f t="shared" si="32"/>
        <v>10</v>
      </c>
      <c r="I388" s="6" t="s">
        <v>217</v>
      </c>
      <c r="J388" s="47" t="s">
        <v>281</v>
      </c>
      <c r="K388" s="11"/>
    </row>
    <row r="389" spans="1:11" ht="35.450000000000003" customHeight="1" x14ac:dyDescent="0.25">
      <c r="A389" s="6">
        <v>32</v>
      </c>
      <c r="B389" s="86" t="s">
        <v>218</v>
      </c>
      <c r="C389" s="6" t="s">
        <v>149</v>
      </c>
      <c r="D389" s="6" t="s">
        <v>219</v>
      </c>
      <c r="E389" s="6" t="s">
        <v>12</v>
      </c>
      <c r="F389" s="6">
        <v>10</v>
      </c>
      <c r="G389" s="9">
        <v>1</v>
      </c>
      <c r="H389" s="10">
        <f t="shared" si="32"/>
        <v>10</v>
      </c>
      <c r="I389" s="6" t="s">
        <v>220</v>
      </c>
      <c r="J389" s="47" t="s">
        <v>281</v>
      </c>
      <c r="K389" s="11"/>
    </row>
    <row r="390" spans="1:11" ht="36.950000000000003" customHeight="1" x14ac:dyDescent="0.25">
      <c r="A390" s="6">
        <v>33</v>
      </c>
      <c r="B390" s="86" t="s">
        <v>221</v>
      </c>
      <c r="C390" s="6" t="s">
        <v>149</v>
      </c>
      <c r="D390" s="15" t="s">
        <v>222</v>
      </c>
      <c r="E390" s="6" t="s">
        <v>12</v>
      </c>
      <c r="F390" s="15">
        <v>10</v>
      </c>
      <c r="G390" s="9">
        <v>1</v>
      </c>
      <c r="H390" s="10">
        <f t="shared" si="32"/>
        <v>10</v>
      </c>
      <c r="I390" s="6" t="s">
        <v>223</v>
      </c>
      <c r="J390" s="47" t="s">
        <v>281</v>
      </c>
      <c r="K390" s="11"/>
    </row>
    <row r="391" spans="1:11" ht="36.6" customHeight="1" x14ac:dyDescent="0.25">
      <c r="A391" s="6">
        <v>34</v>
      </c>
      <c r="B391" s="86" t="s">
        <v>215</v>
      </c>
      <c r="C391" s="6" t="s">
        <v>149</v>
      </c>
      <c r="D391" s="15" t="s">
        <v>222</v>
      </c>
      <c r="E391" s="6" t="s">
        <v>12</v>
      </c>
      <c r="F391" s="15">
        <v>10</v>
      </c>
      <c r="G391" s="9">
        <v>1</v>
      </c>
      <c r="H391" s="10">
        <f t="shared" si="32"/>
        <v>10</v>
      </c>
      <c r="I391" s="6" t="s">
        <v>223</v>
      </c>
      <c r="J391" s="47" t="s">
        <v>281</v>
      </c>
      <c r="K391" s="11"/>
    </row>
    <row r="392" spans="1:11" ht="49.5" customHeight="1" x14ac:dyDescent="0.25">
      <c r="A392" s="6">
        <v>35</v>
      </c>
      <c r="B392" s="86" t="s">
        <v>224</v>
      </c>
      <c r="C392" s="6" t="s">
        <v>153</v>
      </c>
      <c r="D392" s="15" t="s">
        <v>225</v>
      </c>
      <c r="E392" s="6" t="s">
        <v>12</v>
      </c>
      <c r="F392" s="15">
        <v>10</v>
      </c>
      <c r="G392" s="9">
        <v>1</v>
      </c>
      <c r="H392" s="10">
        <f t="shared" si="32"/>
        <v>10</v>
      </c>
      <c r="I392" s="6" t="s">
        <v>226</v>
      </c>
      <c r="J392" s="47" t="s">
        <v>281</v>
      </c>
      <c r="K392" s="11"/>
    </row>
    <row r="393" spans="1:11" ht="49.5" customHeight="1" x14ac:dyDescent="0.25">
      <c r="A393" s="6">
        <v>36</v>
      </c>
      <c r="B393" s="86" t="s">
        <v>227</v>
      </c>
      <c r="C393" s="6" t="s">
        <v>10</v>
      </c>
      <c r="D393" s="15" t="s">
        <v>225</v>
      </c>
      <c r="E393" s="6" t="s">
        <v>55</v>
      </c>
      <c r="F393" s="15">
        <v>10</v>
      </c>
      <c r="G393" s="9">
        <v>1.1000000000000001</v>
      </c>
      <c r="H393" s="10">
        <f t="shared" si="32"/>
        <v>11</v>
      </c>
      <c r="I393" s="6" t="s">
        <v>228</v>
      </c>
      <c r="J393" s="47" t="s">
        <v>281</v>
      </c>
      <c r="K393" s="11"/>
    </row>
    <row r="394" spans="1:11" ht="36.950000000000003" customHeight="1" x14ac:dyDescent="0.25">
      <c r="A394" s="6">
        <v>37</v>
      </c>
      <c r="B394" s="86" t="s">
        <v>229</v>
      </c>
      <c r="C394" s="6" t="s">
        <v>149</v>
      </c>
      <c r="D394" s="38" t="s">
        <v>225</v>
      </c>
      <c r="E394" s="6" t="s">
        <v>12</v>
      </c>
      <c r="F394" s="15">
        <v>10</v>
      </c>
      <c r="G394" s="9">
        <v>1</v>
      </c>
      <c r="H394" s="10">
        <f t="shared" si="32"/>
        <v>10</v>
      </c>
      <c r="I394" s="6" t="s">
        <v>195</v>
      </c>
      <c r="J394" s="47" t="s">
        <v>281</v>
      </c>
      <c r="K394" s="11"/>
    </row>
    <row r="395" spans="1:11" ht="54.75" customHeight="1" x14ac:dyDescent="0.25">
      <c r="A395" s="6">
        <v>38</v>
      </c>
      <c r="B395" s="86" t="s">
        <v>230</v>
      </c>
      <c r="C395" s="6" t="s">
        <v>149</v>
      </c>
      <c r="D395" s="15" t="s">
        <v>24</v>
      </c>
      <c r="E395" s="6" t="s">
        <v>12</v>
      </c>
      <c r="F395" s="15">
        <v>10</v>
      </c>
      <c r="G395" s="9">
        <v>1</v>
      </c>
      <c r="H395" s="10">
        <f t="shared" si="32"/>
        <v>10</v>
      </c>
      <c r="I395" s="6" t="s">
        <v>231</v>
      </c>
      <c r="J395" s="47" t="s">
        <v>281</v>
      </c>
      <c r="K395" s="11"/>
    </row>
    <row r="396" spans="1:11" ht="38.25" customHeight="1" x14ac:dyDescent="0.25">
      <c r="A396" s="6">
        <v>39</v>
      </c>
      <c r="B396" s="86" t="s">
        <v>232</v>
      </c>
      <c r="C396" s="6" t="s">
        <v>153</v>
      </c>
      <c r="D396" s="15" t="s">
        <v>81</v>
      </c>
      <c r="E396" s="6" t="s">
        <v>12</v>
      </c>
      <c r="F396" s="15">
        <v>10</v>
      </c>
      <c r="G396" s="9">
        <v>1</v>
      </c>
      <c r="H396" s="10">
        <f t="shared" si="32"/>
        <v>10</v>
      </c>
      <c r="I396" s="6" t="s">
        <v>233</v>
      </c>
      <c r="J396" s="47" t="s">
        <v>281</v>
      </c>
      <c r="K396" s="11"/>
    </row>
    <row r="397" spans="1:11" ht="42" customHeight="1" x14ac:dyDescent="0.25">
      <c r="A397" s="6">
        <v>40</v>
      </c>
      <c r="B397" s="86" t="s">
        <v>234</v>
      </c>
      <c r="C397" s="15" t="s">
        <v>54</v>
      </c>
      <c r="D397" s="15" t="s">
        <v>81</v>
      </c>
      <c r="E397" s="6" t="s">
        <v>12</v>
      </c>
      <c r="F397" s="15">
        <v>10</v>
      </c>
      <c r="G397" s="9">
        <v>1</v>
      </c>
      <c r="H397" s="10">
        <f t="shared" si="32"/>
        <v>10</v>
      </c>
      <c r="I397" s="6" t="s">
        <v>235</v>
      </c>
      <c r="J397" s="47" t="s">
        <v>281</v>
      </c>
      <c r="K397" s="11"/>
    </row>
    <row r="398" spans="1:11" ht="42" customHeight="1" x14ac:dyDescent="0.25">
      <c r="A398" s="6">
        <v>41</v>
      </c>
      <c r="B398" s="86" t="s">
        <v>236</v>
      </c>
      <c r="C398" s="6" t="s">
        <v>149</v>
      </c>
      <c r="D398" s="38">
        <v>46147</v>
      </c>
      <c r="E398" s="6" t="s">
        <v>12</v>
      </c>
      <c r="F398" s="15">
        <v>10</v>
      </c>
      <c r="G398" s="9">
        <v>1</v>
      </c>
      <c r="H398" s="10">
        <f t="shared" si="32"/>
        <v>10</v>
      </c>
      <c r="I398" s="6" t="s">
        <v>237</v>
      </c>
      <c r="J398" s="47" t="s">
        <v>281</v>
      </c>
      <c r="K398" s="11"/>
    </row>
    <row r="399" spans="1:11" ht="38.450000000000003" customHeight="1" x14ac:dyDescent="0.25">
      <c r="A399" s="6">
        <v>42</v>
      </c>
      <c r="B399" s="86" t="s">
        <v>238</v>
      </c>
      <c r="C399" s="6" t="s">
        <v>149</v>
      </c>
      <c r="D399" s="8">
        <v>46270</v>
      </c>
      <c r="E399" s="6" t="s">
        <v>12</v>
      </c>
      <c r="F399" s="15">
        <v>10</v>
      </c>
      <c r="G399" s="9">
        <v>1</v>
      </c>
      <c r="H399" s="10">
        <f t="shared" si="32"/>
        <v>10</v>
      </c>
      <c r="I399" s="6" t="s">
        <v>239</v>
      </c>
      <c r="J399" s="47" t="s">
        <v>281</v>
      </c>
      <c r="K399" s="11"/>
    </row>
    <row r="400" spans="1:11" ht="38.1" customHeight="1" x14ac:dyDescent="0.25">
      <c r="A400" s="6">
        <v>43</v>
      </c>
      <c r="B400" s="86" t="s">
        <v>1047</v>
      </c>
      <c r="C400" s="6" t="s">
        <v>149</v>
      </c>
      <c r="D400" s="8">
        <v>46361</v>
      </c>
      <c r="E400" s="6" t="s">
        <v>12</v>
      </c>
      <c r="F400" s="15">
        <v>10</v>
      </c>
      <c r="G400" s="9">
        <v>1</v>
      </c>
      <c r="H400" s="10">
        <f t="shared" si="32"/>
        <v>10</v>
      </c>
      <c r="I400" s="6" t="s">
        <v>240</v>
      </c>
      <c r="J400" s="47" t="s">
        <v>281</v>
      </c>
      <c r="K400" s="11"/>
    </row>
    <row r="401" spans="1:11" ht="35.450000000000003" customHeight="1" x14ac:dyDescent="0.25">
      <c r="A401" s="6">
        <v>44</v>
      </c>
      <c r="B401" s="86" t="s">
        <v>241</v>
      </c>
      <c r="C401" s="6" t="s">
        <v>149</v>
      </c>
      <c r="D401" s="38">
        <v>46361</v>
      </c>
      <c r="E401" s="6" t="s">
        <v>12</v>
      </c>
      <c r="F401" s="15">
        <v>10</v>
      </c>
      <c r="G401" s="9">
        <v>1</v>
      </c>
      <c r="H401" s="10">
        <f t="shared" si="32"/>
        <v>10</v>
      </c>
      <c r="I401" s="6" t="s">
        <v>240</v>
      </c>
      <c r="J401" s="47" t="s">
        <v>281</v>
      </c>
      <c r="K401" s="11"/>
    </row>
    <row r="402" spans="1:11" ht="34.5" customHeight="1" x14ac:dyDescent="0.25">
      <c r="A402" s="6">
        <v>45</v>
      </c>
      <c r="B402" s="86" t="s">
        <v>161</v>
      </c>
      <c r="C402" s="6" t="s">
        <v>149</v>
      </c>
      <c r="D402" s="15" t="s">
        <v>97</v>
      </c>
      <c r="E402" s="6" t="s">
        <v>12</v>
      </c>
      <c r="F402" s="15">
        <v>10</v>
      </c>
      <c r="G402" s="9">
        <v>1</v>
      </c>
      <c r="H402" s="10">
        <f t="shared" si="32"/>
        <v>10</v>
      </c>
      <c r="I402" s="6" t="s">
        <v>242</v>
      </c>
      <c r="J402" s="47" t="s">
        <v>281</v>
      </c>
      <c r="K402" s="11"/>
    </row>
    <row r="403" spans="1:11" ht="34.5" customHeight="1" x14ac:dyDescent="0.25">
      <c r="A403" s="6">
        <v>46</v>
      </c>
      <c r="B403" s="86" t="s">
        <v>243</v>
      </c>
      <c r="C403" s="6" t="s">
        <v>149</v>
      </c>
      <c r="D403" s="15" t="s">
        <v>97</v>
      </c>
      <c r="E403" s="6" t="s">
        <v>12</v>
      </c>
      <c r="F403" s="15">
        <v>10</v>
      </c>
      <c r="G403" s="9">
        <v>1</v>
      </c>
      <c r="H403" s="10">
        <f t="shared" si="32"/>
        <v>10</v>
      </c>
      <c r="I403" s="6" t="s">
        <v>242</v>
      </c>
      <c r="J403" s="47" t="s">
        <v>281</v>
      </c>
      <c r="K403" s="11"/>
    </row>
    <row r="404" spans="1:11" ht="49.5" customHeight="1" x14ac:dyDescent="0.25">
      <c r="A404" s="6">
        <v>47</v>
      </c>
      <c r="B404" s="86" t="s">
        <v>244</v>
      </c>
      <c r="C404" s="15" t="s">
        <v>10</v>
      </c>
      <c r="D404" s="6" t="s">
        <v>245</v>
      </c>
      <c r="E404" s="6" t="s">
        <v>55</v>
      </c>
      <c r="F404" s="15">
        <v>10</v>
      </c>
      <c r="G404" s="9">
        <v>1.1000000000000001</v>
      </c>
      <c r="H404" s="10">
        <f t="shared" si="32"/>
        <v>11</v>
      </c>
      <c r="I404" s="6" t="s">
        <v>246</v>
      </c>
      <c r="J404" s="47" t="s">
        <v>281</v>
      </c>
      <c r="K404" s="11"/>
    </row>
    <row r="405" spans="1:11" ht="36.6" customHeight="1" x14ac:dyDescent="0.25">
      <c r="A405" s="6">
        <v>48</v>
      </c>
      <c r="B405" s="86" t="s">
        <v>247</v>
      </c>
      <c r="C405" s="6" t="s">
        <v>149</v>
      </c>
      <c r="D405" s="15" t="s">
        <v>248</v>
      </c>
      <c r="E405" s="6" t="s">
        <v>12</v>
      </c>
      <c r="F405" s="15">
        <v>10</v>
      </c>
      <c r="G405" s="9">
        <v>1</v>
      </c>
      <c r="H405" s="10">
        <f t="shared" si="32"/>
        <v>10</v>
      </c>
      <c r="I405" s="6" t="s">
        <v>249</v>
      </c>
      <c r="J405" s="47" t="s">
        <v>281</v>
      </c>
      <c r="K405" s="11"/>
    </row>
    <row r="406" spans="1:11" ht="32.1" customHeight="1" x14ac:dyDescent="0.25">
      <c r="A406" s="6">
        <v>49</v>
      </c>
      <c r="B406" s="86" t="s">
        <v>250</v>
      </c>
      <c r="C406" s="6" t="s">
        <v>149</v>
      </c>
      <c r="D406" s="15" t="s">
        <v>248</v>
      </c>
      <c r="E406" s="6" t="s">
        <v>12</v>
      </c>
      <c r="F406" s="15">
        <v>10</v>
      </c>
      <c r="G406" s="9">
        <v>1</v>
      </c>
      <c r="H406" s="10">
        <f t="shared" si="32"/>
        <v>10</v>
      </c>
      <c r="I406" s="6" t="s">
        <v>249</v>
      </c>
      <c r="J406" s="47" t="s">
        <v>281</v>
      </c>
      <c r="K406" s="11"/>
    </row>
    <row r="407" spans="1:11" ht="36.6" customHeight="1" x14ac:dyDescent="0.25">
      <c r="A407" s="6">
        <v>50</v>
      </c>
      <c r="B407" s="86" t="s">
        <v>251</v>
      </c>
      <c r="C407" s="6" t="s">
        <v>149</v>
      </c>
      <c r="D407" s="15" t="s">
        <v>248</v>
      </c>
      <c r="E407" s="6" t="s">
        <v>12</v>
      </c>
      <c r="F407" s="15">
        <v>10</v>
      </c>
      <c r="G407" s="9">
        <v>1</v>
      </c>
      <c r="H407" s="10">
        <f t="shared" si="32"/>
        <v>10</v>
      </c>
      <c r="I407" s="6" t="s">
        <v>249</v>
      </c>
      <c r="J407" s="47" t="s">
        <v>281</v>
      </c>
      <c r="K407" s="11"/>
    </row>
    <row r="408" spans="1:11" ht="34.5" customHeight="1" x14ac:dyDescent="0.25">
      <c r="A408" s="6">
        <v>51</v>
      </c>
      <c r="B408" s="86" t="s">
        <v>212</v>
      </c>
      <c r="C408" s="6" t="s">
        <v>149</v>
      </c>
      <c r="D408" s="15" t="s">
        <v>252</v>
      </c>
      <c r="E408" s="6" t="s">
        <v>12</v>
      </c>
      <c r="F408" s="15">
        <v>10</v>
      </c>
      <c r="G408" s="9">
        <v>1</v>
      </c>
      <c r="H408" s="10">
        <f t="shared" si="32"/>
        <v>10</v>
      </c>
      <c r="I408" s="6" t="s">
        <v>253</v>
      </c>
      <c r="J408" s="47" t="s">
        <v>281</v>
      </c>
      <c r="K408" s="11"/>
    </row>
    <row r="409" spans="1:11" ht="39.6" customHeight="1" x14ac:dyDescent="0.25">
      <c r="A409" s="6">
        <v>52</v>
      </c>
      <c r="B409" s="86" t="s">
        <v>254</v>
      </c>
      <c r="C409" s="15" t="s">
        <v>54</v>
      </c>
      <c r="D409" s="15" t="s">
        <v>255</v>
      </c>
      <c r="E409" s="6" t="s">
        <v>55</v>
      </c>
      <c r="F409" s="15">
        <v>10</v>
      </c>
      <c r="G409" s="9">
        <v>1</v>
      </c>
      <c r="H409" s="10">
        <f t="shared" si="32"/>
        <v>10</v>
      </c>
      <c r="I409" s="6" t="s">
        <v>256</v>
      </c>
      <c r="J409" s="47" t="s">
        <v>281</v>
      </c>
      <c r="K409" s="11"/>
    </row>
    <row r="410" spans="1:11" ht="49.5" customHeight="1" x14ac:dyDescent="0.25">
      <c r="A410" s="6">
        <v>53</v>
      </c>
      <c r="B410" s="86" t="s">
        <v>257</v>
      </c>
      <c r="C410" s="6" t="s">
        <v>149</v>
      </c>
      <c r="D410" s="15" t="s">
        <v>258</v>
      </c>
      <c r="E410" s="6" t="s">
        <v>12</v>
      </c>
      <c r="F410" s="15">
        <v>10</v>
      </c>
      <c r="G410" s="9">
        <v>1</v>
      </c>
      <c r="H410" s="10">
        <f t="shared" si="32"/>
        <v>10</v>
      </c>
      <c r="I410" s="6" t="s">
        <v>259</v>
      </c>
      <c r="J410" s="47" t="s">
        <v>281</v>
      </c>
      <c r="K410" s="11"/>
    </row>
    <row r="411" spans="1:11" ht="36.6" customHeight="1" x14ac:dyDescent="0.25">
      <c r="A411" s="6">
        <v>54</v>
      </c>
      <c r="B411" s="86" t="s">
        <v>161</v>
      </c>
      <c r="C411" s="6" t="s">
        <v>149</v>
      </c>
      <c r="D411" s="15" t="s">
        <v>260</v>
      </c>
      <c r="E411" s="6" t="s">
        <v>12</v>
      </c>
      <c r="F411" s="15">
        <v>10</v>
      </c>
      <c r="G411" s="9">
        <v>1</v>
      </c>
      <c r="H411" s="10">
        <f t="shared" si="32"/>
        <v>10</v>
      </c>
      <c r="I411" s="6" t="s">
        <v>261</v>
      </c>
      <c r="J411" s="47" t="s">
        <v>281</v>
      </c>
      <c r="K411" s="11"/>
    </row>
    <row r="412" spans="1:11" ht="36.950000000000003" customHeight="1" x14ac:dyDescent="0.25">
      <c r="A412" s="6">
        <v>55</v>
      </c>
      <c r="B412" s="86" t="s">
        <v>262</v>
      </c>
      <c r="C412" s="6" t="s">
        <v>149</v>
      </c>
      <c r="D412" s="15" t="s">
        <v>26</v>
      </c>
      <c r="E412" s="6" t="s">
        <v>12</v>
      </c>
      <c r="F412" s="15">
        <v>10</v>
      </c>
      <c r="G412" s="9">
        <v>1</v>
      </c>
      <c r="H412" s="10">
        <f t="shared" si="32"/>
        <v>10</v>
      </c>
      <c r="I412" s="6" t="s">
        <v>263</v>
      </c>
      <c r="J412" s="47" t="s">
        <v>281</v>
      </c>
      <c r="K412" s="11"/>
    </row>
    <row r="413" spans="1:11" ht="38.1" customHeight="1" x14ac:dyDescent="0.25">
      <c r="A413" s="6">
        <v>56</v>
      </c>
      <c r="B413" s="86" t="s">
        <v>264</v>
      </c>
      <c r="C413" s="6" t="s">
        <v>149</v>
      </c>
      <c r="D413" s="15" t="s">
        <v>265</v>
      </c>
      <c r="E413" s="6" t="s">
        <v>12</v>
      </c>
      <c r="F413" s="15">
        <v>10</v>
      </c>
      <c r="G413" s="9">
        <v>1</v>
      </c>
      <c r="H413" s="10">
        <f t="shared" si="32"/>
        <v>10</v>
      </c>
      <c r="I413" s="6" t="s">
        <v>266</v>
      </c>
      <c r="J413" s="47" t="s">
        <v>281</v>
      </c>
      <c r="K413" s="11"/>
    </row>
    <row r="414" spans="1:11" ht="71.25" customHeight="1" x14ac:dyDescent="0.25">
      <c r="A414" s="6">
        <v>57</v>
      </c>
      <c r="B414" s="86" t="s">
        <v>267</v>
      </c>
      <c r="C414" s="15" t="s">
        <v>54</v>
      </c>
      <c r="D414" s="15" t="s">
        <v>74</v>
      </c>
      <c r="E414" s="6" t="s">
        <v>12</v>
      </c>
      <c r="F414" s="15">
        <v>10</v>
      </c>
      <c r="G414" s="9">
        <v>1</v>
      </c>
      <c r="H414" s="10">
        <f t="shared" si="32"/>
        <v>10</v>
      </c>
      <c r="I414" s="6" t="s">
        <v>268</v>
      </c>
      <c r="J414" s="47" t="s">
        <v>281</v>
      </c>
      <c r="K414" s="11"/>
    </row>
    <row r="415" spans="1:11" ht="43.5" customHeight="1" x14ac:dyDescent="0.25">
      <c r="A415" s="6">
        <v>58</v>
      </c>
      <c r="B415" s="86" t="s">
        <v>269</v>
      </c>
      <c r="C415" s="15" t="s">
        <v>10</v>
      </c>
      <c r="D415" s="15" t="s">
        <v>270</v>
      </c>
      <c r="E415" s="6" t="s">
        <v>55</v>
      </c>
      <c r="F415" s="15">
        <v>10</v>
      </c>
      <c r="G415" s="9">
        <v>1.1000000000000001</v>
      </c>
      <c r="H415" s="10">
        <f t="shared" si="32"/>
        <v>11</v>
      </c>
      <c r="I415" s="6" t="s">
        <v>271</v>
      </c>
      <c r="J415" s="47" t="s">
        <v>281</v>
      </c>
      <c r="K415" s="11"/>
    </row>
    <row r="416" spans="1:11" ht="49.5" customHeight="1" x14ac:dyDescent="0.25">
      <c r="A416" s="6">
        <v>59</v>
      </c>
      <c r="B416" s="86" t="s">
        <v>272</v>
      </c>
      <c r="C416" s="6" t="s">
        <v>149</v>
      </c>
      <c r="D416" s="15" t="s">
        <v>273</v>
      </c>
      <c r="E416" s="6" t="s">
        <v>12</v>
      </c>
      <c r="F416" s="15">
        <v>10</v>
      </c>
      <c r="G416" s="9">
        <v>1</v>
      </c>
      <c r="H416" s="10">
        <f t="shared" si="32"/>
        <v>10</v>
      </c>
      <c r="I416" s="6" t="s">
        <v>266</v>
      </c>
      <c r="J416" s="47" t="s">
        <v>281</v>
      </c>
      <c r="K416" s="11"/>
    </row>
    <row r="417" spans="1:11" ht="35.450000000000003" customHeight="1" x14ac:dyDescent="0.25">
      <c r="A417" s="6">
        <v>60</v>
      </c>
      <c r="B417" s="86" t="s">
        <v>274</v>
      </c>
      <c r="C417" s="6" t="s">
        <v>149</v>
      </c>
      <c r="D417" s="15" t="s">
        <v>275</v>
      </c>
      <c r="E417" s="6" t="s">
        <v>12</v>
      </c>
      <c r="F417" s="15">
        <v>10</v>
      </c>
      <c r="G417" s="9">
        <v>1</v>
      </c>
      <c r="H417" s="10">
        <f t="shared" si="32"/>
        <v>10</v>
      </c>
      <c r="I417" s="6" t="s">
        <v>276</v>
      </c>
      <c r="J417" s="47" t="s">
        <v>281</v>
      </c>
      <c r="K417" s="11"/>
    </row>
    <row r="418" spans="1:11" ht="49.5" customHeight="1" x14ac:dyDescent="0.25">
      <c r="A418" s="6">
        <v>61</v>
      </c>
      <c r="B418" s="86" t="s">
        <v>277</v>
      </c>
      <c r="C418" s="15" t="s">
        <v>54</v>
      </c>
      <c r="D418" s="38">
        <v>46028</v>
      </c>
      <c r="E418" s="6" t="s">
        <v>12</v>
      </c>
      <c r="F418" s="15">
        <v>10</v>
      </c>
      <c r="G418" s="9">
        <v>1</v>
      </c>
      <c r="H418" s="10">
        <f t="shared" si="32"/>
        <v>10</v>
      </c>
      <c r="I418" s="6" t="s">
        <v>278</v>
      </c>
      <c r="J418" s="47" t="s">
        <v>281</v>
      </c>
      <c r="K418" s="11"/>
    </row>
    <row r="419" spans="1:11" ht="49.5" customHeight="1" x14ac:dyDescent="0.25">
      <c r="A419" s="6">
        <v>62</v>
      </c>
      <c r="B419" s="86" t="s">
        <v>279</v>
      </c>
      <c r="C419" s="6" t="s">
        <v>149</v>
      </c>
      <c r="D419" s="38">
        <v>46148</v>
      </c>
      <c r="E419" s="6" t="s">
        <v>55</v>
      </c>
      <c r="F419" s="15">
        <v>10</v>
      </c>
      <c r="G419" s="9">
        <v>1.1000000000000001</v>
      </c>
      <c r="H419" s="10">
        <f t="shared" si="32"/>
        <v>11</v>
      </c>
      <c r="I419" s="6" t="s">
        <v>280</v>
      </c>
      <c r="J419" s="47" t="s">
        <v>281</v>
      </c>
      <c r="K419" s="11"/>
    </row>
    <row r="420" spans="1:11" s="64" customFormat="1" ht="21.75" customHeight="1" x14ac:dyDescent="0.25">
      <c r="A420" s="58"/>
      <c r="B420" s="59" t="s">
        <v>13</v>
      </c>
      <c r="C420" s="60">
        <f>COUNTA(E358:E419)</f>
        <v>62</v>
      </c>
      <c r="D420" s="58"/>
      <c r="E420" s="66"/>
      <c r="F420" s="61"/>
      <c r="G420" s="61"/>
      <c r="H420" s="62">
        <f>SUM(H358:H419)</f>
        <v>638.4</v>
      </c>
      <c r="I420" s="58"/>
      <c r="J420" s="63" t="s">
        <v>281</v>
      </c>
      <c r="K420" s="62"/>
    </row>
    <row r="421" spans="1:11" s="64" customFormat="1" ht="21.75" customHeight="1" x14ac:dyDescent="0.25">
      <c r="A421" s="58"/>
      <c r="B421" s="59" t="s">
        <v>14</v>
      </c>
      <c r="C421" s="60">
        <f>COUNTIF(E358:E419,"Đột xuất")</f>
        <v>12</v>
      </c>
      <c r="D421" s="58"/>
      <c r="E421" s="66"/>
      <c r="F421" s="61"/>
      <c r="G421" s="61"/>
      <c r="H421" s="65"/>
      <c r="I421" s="58"/>
      <c r="J421" s="63" t="s">
        <v>281</v>
      </c>
      <c r="K421" s="62"/>
    </row>
    <row r="422" spans="1:11" ht="31.5" x14ac:dyDescent="0.25">
      <c r="A422" s="6">
        <v>1</v>
      </c>
      <c r="B422" s="86" t="s">
        <v>140</v>
      </c>
      <c r="C422" s="6" t="s">
        <v>15</v>
      </c>
      <c r="D422" s="6" t="s">
        <v>141</v>
      </c>
      <c r="E422" s="6" t="s">
        <v>12</v>
      </c>
      <c r="F422" s="6">
        <v>10</v>
      </c>
      <c r="G422" s="9">
        <v>1</v>
      </c>
      <c r="H422" s="10">
        <f>G422*F422</f>
        <v>10</v>
      </c>
      <c r="I422" s="6" t="s">
        <v>142</v>
      </c>
      <c r="J422" s="47" t="s">
        <v>282</v>
      </c>
      <c r="K422" s="11"/>
    </row>
    <row r="423" spans="1:11" ht="59.25" customHeight="1" x14ac:dyDescent="0.25">
      <c r="A423" s="6">
        <v>2</v>
      </c>
      <c r="B423" s="86" t="s">
        <v>143</v>
      </c>
      <c r="C423" s="6" t="s">
        <v>10</v>
      </c>
      <c r="D423" s="8">
        <v>46359</v>
      </c>
      <c r="E423" s="6" t="s">
        <v>12</v>
      </c>
      <c r="F423" s="6">
        <v>10</v>
      </c>
      <c r="G423" s="9">
        <v>1</v>
      </c>
      <c r="H423" s="10">
        <f t="shared" ref="H423:H441" si="33">G423*F423</f>
        <v>10</v>
      </c>
      <c r="I423" s="6" t="s">
        <v>144</v>
      </c>
      <c r="J423" s="47" t="s">
        <v>282</v>
      </c>
      <c r="K423" s="11"/>
    </row>
    <row r="424" spans="1:11" ht="33" x14ac:dyDescent="0.25">
      <c r="A424" s="6">
        <v>3</v>
      </c>
      <c r="B424" s="86" t="s">
        <v>145</v>
      </c>
      <c r="C424" s="6" t="s">
        <v>10</v>
      </c>
      <c r="D424" s="6" t="s">
        <v>146</v>
      </c>
      <c r="E424" s="6" t="s">
        <v>12</v>
      </c>
      <c r="F424" s="6">
        <v>10</v>
      </c>
      <c r="G424" s="9">
        <v>1</v>
      </c>
      <c r="H424" s="10">
        <f t="shared" si="33"/>
        <v>10</v>
      </c>
      <c r="I424" s="6" t="s">
        <v>147</v>
      </c>
      <c r="J424" s="47" t="s">
        <v>282</v>
      </c>
      <c r="K424" s="11"/>
    </row>
    <row r="425" spans="1:11" ht="49.5" x14ac:dyDescent="0.25">
      <c r="A425" s="6">
        <v>4</v>
      </c>
      <c r="B425" s="86" t="s">
        <v>152</v>
      </c>
      <c r="C425" s="6" t="s">
        <v>153</v>
      </c>
      <c r="D425" s="8" t="s">
        <v>154</v>
      </c>
      <c r="E425" s="6" t="s">
        <v>55</v>
      </c>
      <c r="F425" s="6">
        <v>12</v>
      </c>
      <c r="G425" s="9">
        <v>1</v>
      </c>
      <c r="H425" s="10">
        <f t="shared" si="33"/>
        <v>12</v>
      </c>
      <c r="I425" s="6" t="s">
        <v>155</v>
      </c>
      <c r="J425" s="47" t="s">
        <v>282</v>
      </c>
      <c r="K425" s="11"/>
    </row>
    <row r="426" spans="1:11" ht="33" x14ac:dyDescent="0.25">
      <c r="A426" s="6">
        <v>5</v>
      </c>
      <c r="B426" s="86" t="s">
        <v>156</v>
      </c>
      <c r="C426" s="6" t="s">
        <v>153</v>
      </c>
      <c r="D426" s="6" t="s">
        <v>104</v>
      </c>
      <c r="E426" s="6" t="s">
        <v>12</v>
      </c>
      <c r="F426" s="6">
        <v>10</v>
      </c>
      <c r="G426" s="9">
        <v>1</v>
      </c>
      <c r="H426" s="10">
        <f t="shared" si="33"/>
        <v>10</v>
      </c>
      <c r="I426" s="6" t="s">
        <v>157</v>
      </c>
      <c r="J426" s="47" t="s">
        <v>282</v>
      </c>
      <c r="K426" s="11"/>
    </row>
    <row r="427" spans="1:11" ht="36.75" customHeight="1" x14ac:dyDescent="0.25">
      <c r="A427" s="6">
        <v>6</v>
      </c>
      <c r="B427" s="86" t="s">
        <v>158</v>
      </c>
      <c r="C427" s="6" t="s">
        <v>15</v>
      </c>
      <c r="D427" s="6" t="s">
        <v>159</v>
      </c>
      <c r="E427" s="6" t="s">
        <v>12</v>
      </c>
      <c r="F427" s="6">
        <v>10</v>
      </c>
      <c r="G427" s="9">
        <v>1</v>
      </c>
      <c r="H427" s="10">
        <f t="shared" si="33"/>
        <v>10</v>
      </c>
      <c r="I427" s="6" t="s">
        <v>160</v>
      </c>
      <c r="J427" s="47" t="s">
        <v>282</v>
      </c>
      <c r="K427" s="11"/>
    </row>
    <row r="428" spans="1:11" ht="66" x14ac:dyDescent="0.25">
      <c r="A428" s="6">
        <v>7</v>
      </c>
      <c r="B428" s="86" t="s">
        <v>178</v>
      </c>
      <c r="C428" s="15" t="s">
        <v>54</v>
      </c>
      <c r="D428" s="15" t="s">
        <v>77</v>
      </c>
      <c r="E428" s="6" t="s">
        <v>55</v>
      </c>
      <c r="F428" s="15">
        <v>12</v>
      </c>
      <c r="G428" s="9">
        <v>1.1000000000000001</v>
      </c>
      <c r="H428" s="10">
        <f t="shared" si="33"/>
        <v>13.200000000000001</v>
      </c>
      <c r="I428" s="6" t="s">
        <v>142</v>
      </c>
      <c r="J428" s="47" t="s">
        <v>282</v>
      </c>
      <c r="K428" s="11"/>
    </row>
    <row r="429" spans="1:11" ht="66" x14ac:dyDescent="0.25">
      <c r="A429" s="6">
        <v>8</v>
      </c>
      <c r="B429" s="86" t="s">
        <v>187</v>
      </c>
      <c r="C429" s="6" t="s">
        <v>149</v>
      </c>
      <c r="D429" s="38">
        <v>46057</v>
      </c>
      <c r="E429" s="6" t="s">
        <v>12</v>
      </c>
      <c r="F429" s="15">
        <v>10</v>
      </c>
      <c r="G429" s="9">
        <v>1</v>
      </c>
      <c r="H429" s="10">
        <f t="shared" si="33"/>
        <v>10</v>
      </c>
      <c r="I429" s="6" t="s">
        <v>188</v>
      </c>
      <c r="J429" s="47" t="s">
        <v>282</v>
      </c>
      <c r="K429" s="11"/>
    </row>
    <row r="430" spans="1:11" ht="30.75" customHeight="1" x14ac:dyDescent="0.25">
      <c r="A430" s="6">
        <v>9</v>
      </c>
      <c r="B430" s="86" t="s">
        <v>194</v>
      </c>
      <c r="C430" s="6" t="s">
        <v>149</v>
      </c>
      <c r="D430" s="38">
        <v>46146</v>
      </c>
      <c r="E430" s="6" t="s">
        <v>12</v>
      </c>
      <c r="F430" s="15">
        <v>10</v>
      </c>
      <c r="G430" s="9">
        <v>1</v>
      </c>
      <c r="H430" s="10">
        <f t="shared" si="33"/>
        <v>10</v>
      </c>
      <c r="I430" s="6" t="s">
        <v>195</v>
      </c>
      <c r="J430" s="47" t="s">
        <v>282</v>
      </c>
      <c r="K430" s="11"/>
    </row>
    <row r="431" spans="1:11" ht="41.25" customHeight="1" x14ac:dyDescent="0.25">
      <c r="A431" s="6">
        <v>10</v>
      </c>
      <c r="B431" s="86" t="s">
        <v>196</v>
      </c>
      <c r="C431" s="6" t="s">
        <v>149</v>
      </c>
      <c r="D431" s="38">
        <v>46238</v>
      </c>
      <c r="E431" s="6" t="s">
        <v>12</v>
      </c>
      <c r="F431" s="6">
        <v>10</v>
      </c>
      <c r="G431" s="9">
        <v>1</v>
      </c>
      <c r="H431" s="10">
        <f t="shared" si="33"/>
        <v>10</v>
      </c>
      <c r="I431" s="6" t="s">
        <v>197</v>
      </c>
      <c r="J431" s="47" t="s">
        <v>282</v>
      </c>
      <c r="K431" s="11"/>
    </row>
    <row r="432" spans="1:11" ht="39.75" customHeight="1" x14ac:dyDescent="0.25">
      <c r="A432" s="6">
        <v>11</v>
      </c>
      <c r="B432" s="86" t="s">
        <v>203</v>
      </c>
      <c r="C432" s="15" t="s">
        <v>54</v>
      </c>
      <c r="D432" s="38">
        <v>46360</v>
      </c>
      <c r="E432" s="6" t="s">
        <v>55</v>
      </c>
      <c r="F432" s="15">
        <v>10</v>
      </c>
      <c r="G432" s="9">
        <v>1.1000000000000001</v>
      </c>
      <c r="H432" s="10">
        <f t="shared" si="33"/>
        <v>11</v>
      </c>
      <c r="I432" s="6" t="s">
        <v>193</v>
      </c>
      <c r="J432" s="47" t="s">
        <v>282</v>
      </c>
      <c r="K432" s="11"/>
    </row>
    <row r="433" spans="1:11" ht="33" x14ac:dyDescent="0.25">
      <c r="A433" s="6">
        <v>12</v>
      </c>
      <c r="B433" s="86" t="s">
        <v>204</v>
      </c>
      <c r="C433" s="6" t="s">
        <v>149</v>
      </c>
      <c r="D433" s="38" t="s">
        <v>205</v>
      </c>
      <c r="E433" s="6" t="s">
        <v>12</v>
      </c>
      <c r="F433" s="15">
        <v>10</v>
      </c>
      <c r="G433" s="9">
        <v>1</v>
      </c>
      <c r="H433" s="10">
        <f t="shared" si="33"/>
        <v>10</v>
      </c>
      <c r="I433" s="6" t="s">
        <v>195</v>
      </c>
      <c r="J433" s="47" t="s">
        <v>282</v>
      </c>
      <c r="K433" s="11"/>
    </row>
    <row r="434" spans="1:11" ht="33" x14ac:dyDescent="0.25">
      <c r="A434" s="6">
        <v>13</v>
      </c>
      <c r="B434" s="86" t="s">
        <v>229</v>
      </c>
      <c r="C434" s="6" t="s">
        <v>149</v>
      </c>
      <c r="D434" s="38" t="s">
        <v>225</v>
      </c>
      <c r="E434" s="6" t="s">
        <v>12</v>
      </c>
      <c r="F434" s="15">
        <v>10</v>
      </c>
      <c r="G434" s="9">
        <v>1</v>
      </c>
      <c r="H434" s="10">
        <f t="shared" si="33"/>
        <v>10</v>
      </c>
      <c r="I434" s="6" t="s">
        <v>195</v>
      </c>
      <c r="J434" s="47" t="s">
        <v>282</v>
      </c>
      <c r="K434" s="11"/>
    </row>
    <row r="435" spans="1:11" ht="54.75" customHeight="1" x14ac:dyDescent="0.25">
      <c r="A435" s="6">
        <v>14</v>
      </c>
      <c r="B435" s="86" t="s">
        <v>230</v>
      </c>
      <c r="C435" s="6" t="s">
        <v>149</v>
      </c>
      <c r="D435" s="15" t="s">
        <v>24</v>
      </c>
      <c r="E435" s="6" t="s">
        <v>12</v>
      </c>
      <c r="F435" s="15">
        <v>10</v>
      </c>
      <c r="G435" s="9">
        <v>1</v>
      </c>
      <c r="H435" s="10">
        <f t="shared" si="33"/>
        <v>10</v>
      </c>
      <c r="I435" s="6" t="s">
        <v>231</v>
      </c>
      <c r="J435" s="47" t="s">
        <v>282</v>
      </c>
      <c r="K435" s="11"/>
    </row>
    <row r="436" spans="1:11" ht="38.25" customHeight="1" x14ac:dyDescent="0.25">
      <c r="A436" s="6">
        <v>15</v>
      </c>
      <c r="B436" s="86" t="s">
        <v>232</v>
      </c>
      <c r="C436" s="6" t="s">
        <v>153</v>
      </c>
      <c r="D436" s="15" t="s">
        <v>81</v>
      </c>
      <c r="E436" s="6" t="s">
        <v>12</v>
      </c>
      <c r="F436" s="15">
        <v>10</v>
      </c>
      <c r="G436" s="9">
        <v>1</v>
      </c>
      <c r="H436" s="10">
        <f t="shared" si="33"/>
        <v>10</v>
      </c>
      <c r="I436" s="6" t="s">
        <v>233</v>
      </c>
      <c r="J436" s="47" t="s">
        <v>282</v>
      </c>
      <c r="K436" s="11"/>
    </row>
    <row r="437" spans="1:11" ht="42.75" customHeight="1" x14ac:dyDescent="0.25">
      <c r="A437" s="6">
        <v>16</v>
      </c>
      <c r="B437" s="86" t="s">
        <v>234</v>
      </c>
      <c r="C437" s="15" t="s">
        <v>54</v>
      </c>
      <c r="D437" s="15" t="s">
        <v>81</v>
      </c>
      <c r="E437" s="6" t="s">
        <v>12</v>
      </c>
      <c r="F437" s="15">
        <v>10</v>
      </c>
      <c r="G437" s="9">
        <v>1</v>
      </c>
      <c r="H437" s="10">
        <f t="shared" si="33"/>
        <v>10</v>
      </c>
      <c r="I437" s="6" t="s">
        <v>235</v>
      </c>
      <c r="J437" s="47" t="s">
        <v>282</v>
      </c>
      <c r="K437" s="11"/>
    </row>
    <row r="438" spans="1:11" ht="38.25" customHeight="1" x14ac:dyDescent="0.25">
      <c r="A438" s="6">
        <v>17</v>
      </c>
      <c r="B438" s="86" t="s">
        <v>243</v>
      </c>
      <c r="C438" s="6" t="s">
        <v>149</v>
      </c>
      <c r="D438" s="15" t="s">
        <v>97</v>
      </c>
      <c r="E438" s="6" t="s">
        <v>12</v>
      </c>
      <c r="F438" s="15">
        <v>10</v>
      </c>
      <c r="G438" s="9">
        <v>1</v>
      </c>
      <c r="H438" s="10">
        <f t="shared" si="33"/>
        <v>10</v>
      </c>
      <c r="I438" s="6" t="s">
        <v>242</v>
      </c>
      <c r="J438" s="47" t="s">
        <v>282</v>
      </c>
      <c r="K438" s="11"/>
    </row>
    <row r="439" spans="1:11" ht="39" customHeight="1" x14ac:dyDescent="0.25">
      <c r="A439" s="6">
        <v>18</v>
      </c>
      <c r="B439" s="86" t="s">
        <v>247</v>
      </c>
      <c r="C439" s="6" t="s">
        <v>149</v>
      </c>
      <c r="D439" s="15" t="s">
        <v>248</v>
      </c>
      <c r="E439" s="6" t="s">
        <v>12</v>
      </c>
      <c r="F439" s="15">
        <v>10</v>
      </c>
      <c r="G439" s="9">
        <v>1</v>
      </c>
      <c r="H439" s="10">
        <f t="shared" si="33"/>
        <v>10</v>
      </c>
      <c r="I439" s="6" t="s">
        <v>249</v>
      </c>
      <c r="J439" s="47" t="s">
        <v>282</v>
      </c>
      <c r="K439" s="11"/>
    </row>
    <row r="440" spans="1:11" ht="40.5" customHeight="1" x14ac:dyDescent="0.25">
      <c r="A440" s="6">
        <v>19</v>
      </c>
      <c r="B440" s="86" t="s">
        <v>254</v>
      </c>
      <c r="C440" s="15" t="s">
        <v>54</v>
      </c>
      <c r="D440" s="15" t="s">
        <v>255</v>
      </c>
      <c r="E440" s="6" t="s">
        <v>55</v>
      </c>
      <c r="F440" s="15">
        <v>10</v>
      </c>
      <c r="G440" s="9">
        <v>1</v>
      </c>
      <c r="H440" s="10">
        <f t="shared" si="33"/>
        <v>10</v>
      </c>
      <c r="I440" s="6" t="s">
        <v>256</v>
      </c>
      <c r="J440" s="47" t="s">
        <v>282</v>
      </c>
      <c r="K440" s="11"/>
    </row>
    <row r="441" spans="1:11" ht="66" x14ac:dyDescent="0.25">
      <c r="A441" s="6">
        <v>20</v>
      </c>
      <c r="B441" s="86" t="s">
        <v>267</v>
      </c>
      <c r="C441" s="15" t="s">
        <v>54</v>
      </c>
      <c r="D441" s="15" t="s">
        <v>74</v>
      </c>
      <c r="E441" s="6" t="s">
        <v>12</v>
      </c>
      <c r="F441" s="15">
        <v>10</v>
      </c>
      <c r="G441" s="9">
        <v>1</v>
      </c>
      <c r="H441" s="10">
        <f t="shared" si="33"/>
        <v>10</v>
      </c>
      <c r="I441" s="6" t="s">
        <v>268</v>
      </c>
      <c r="J441" s="47" t="s">
        <v>282</v>
      </c>
      <c r="K441" s="11"/>
    </row>
    <row r="442" spans="1:11" s="64" customFormat="1" ht="21" customHeight="1" x14ac:dyDescent="0.25">
      <c r="A442" s="67"/>
      <c r="B442" s="59" t="s">
        <v>13</v>
      </c>
      <c r="C442" s="60">
        <f>COUNTA(E422:E441)</f>
        <v>20</v>
      </c>
      <c r="D442" s="67"/>
      <c r="E442" s="67"/>
      <c r="F442" s="68"/>
      <c r="G442" s="68"/>
      <c r="H442" s="69">
        <f xml:space="preserve"> SUM(H422:H441)</f>
        <v>206.2</v>
      </c>
      <c r="I442" s="67"/>
      <c r="J442" s="63" t="s">
        <v>282</v>
      </c>
      <c r="K442" s="62"/>
    </row>
    <row r="443" spans="1:11" s="64" customFormat="1" ht="22.5" customHeight="1" x14ac:dyDescent="0.25">
      <c r="A443" s="67"/>
      <c r="B443" s="59" t="s">
        <v>14</v>
      </c>
      <c r="C443" s="60">
        <f>COUNTIF(E422:E441,"Đột xuất")</f>
        <v>4</v>
      </c>
      <c r="D443" s="67"/>
      <c r="E443" s="67"/>
      <c r="F443" s="68"/>
      <c r="G443" s="68"/>
      <c r="H443" s="70"/>
      <c r="I443" s="67"/>
      <c r="J443" s="63" t="s">
        <v>282</v>
      </c>
      <c r="K443" s="62"/>
    </row>
    <row r="444" spans="1:11" ht="54.75" customHeight="1" x14ac:dyDescent="0.25">
      <c r="A444" s="6">
        <v>1</v>
      </c>
      <c r="B444" s="86" t="s">
        <v>148</v>
      </c>
      <c r="C444" s="6" t="s">
        <v>149</v>
      </c>
      <c r="D444" s="8" t="s">
        <v>150</v>
      </c>
      <c r="E444" s="6" t="s">
        <v>12</v>
      </c>
      <c r="F444" s="6">
        <v>10</v>
      </c>
      <c r="G444" s="9">
        <v>1.1000000000000001</v>
      </c>
      <c r="H444" s="10">
        <f t="shared" ref="H444:H492" si="34">G444*F444</f>
        <v>11</v>
      </c>
      <c r="I444" s="6" t="s">
        <v>151</v>
      </c>
      <c r="J444" s="47" t="s">
        <v>351</v>
      </c>
      <c r="K444" s="11"/>
    </row>
    <row r="445" spans="1:11" ht="33" x14ac:dyDescent="0.25">
      <c r="A445" s="6">
        <v>2</v>
      </c>
      <c r="B445" s="86" t="s">
        <v>156</v>
      </c>
      <c r="C445" s="6" t="s">
        <v>153</v>
      </c>
      <c r="D445" s="6" t="s">
        <v>104</v>
      </c>
      <c r="E445" s="6" t="s">
        <v>12</v>
      </c>
      <c r="F445" s="6">
        <v>10</v>
      </c>
      <c r="G445" s="9">
        <v>1</v>
      </c>
      <c r="H445" s="10">
        <f t="shared" si="34"/>
        <v>10</v>
      </c>
      <c r="I445" s="6" t="s">
        <v>157</v>
      </c>
      <c r="J445" s="47" t="s">
        <v>351</v>
      </c>
      <c r="K445" s="11"/>
    </row>
    <row r="446" spans="1:11" ht="33" x14ac:dyDescent="0.25">
      <c r="A446" s="6">
        <v>3</v>
      </c>
      <c r="B446" s="86" t="s">
        <v>158</v>
      </c>
      <c r="C446" s="6" t="s">
        <v>15</v>
      </c>
      <c r="D446" s="6" t="s">
        <v>159</v>
      </c>
      <c r="E446" s="6" t="s">
        <v>12</v>
      </c>
      <c r="F446" s="6">
        <v>10</v>
      </c>
      <c r="G446" s="9">
        <v>1</v>
      </c>
      <c r="H446" s="10">
        <f t="shared" si="34"/>
        <v>10</v>
      </c>
      <c r="I446" s="6" t="s">
        <v>160</v>
      </c>
      <c r="J446" s="47" t="s">
        <v>351</v>
      </c>
      <c r="K446" s="11"/>
    </row>
    <row r="447" spans="1:11" ht="37.5" customHeight="1" x14ac:dyDescent="0.25">
      <c r="A447" s="6">
        <v>4</v>
      </c>
      <c r="B447" s="86" t="s">
        <v>161</v>
      </c>
      <c r="C447" s="6" t="s">
        <v>149</v>
      </c>
      <c r="D447" s="6" t="s">
        <v>162</v>
      </c>
      <c r="E447" s="6" t="s">
        <v>12</v>
      </c>
      <c r="F447" s="6">
        <v>10</v>
      </c>
      <c r="G447" s="9">
        <v>1</v>
      </c>
      <c r="H447" s="10">
        <f t="shared" si="34"/>
        <v>10</v>
      </c>
      <c r="I447" s="6" t="s">
        <v>163</v>
      </c>
      <c r="J447" s="47" t="s">
        <v>351</v>
      </c>
      <c r="K447" s="11"/>
    </row>
    <row r="448" spans="1:11" ht="33.4" customHeight="1" x14ac:dyDescent="0.25">
      <c r="A448" s="6">
        <v>5</v>
      </c>
      <c r="B448" s="86" t="s">
        <v>164</v>
      </c>
      <c r="C448" s="6" t="s">
        <v>149</v>
      </c>
      <c r="D448" s="6" t="s">
        <v>165</v>
      </c>
      <c r="E448" s="6" t="s">
        <v>12</v>
      </c>
      <c r="F448" s="6">
        <v>10</v>
      </c>
      <c r="G448" s="9">
        <v>1</v>
      </c>
      <c r="H448" s="10">
        <f t="shared" si="34"/>
        <v>10</v>
      </c>
      <c r="I448" s="6" t="s">
        <v>166</v>
      </c>
      <c r="J448" s="47" t="s">
        <v>351</v>
      </c>
      <c r="K448" s="11"/>
    </row>
    <row r="449" spans="1:11" ht="53.25" customHeight="1" x14ac:dyDescent="0.25">
      <c r="A449" s="6">
        <v>6</v>
      </c>
      <c r="B449" s="86" t="s">
        <v>167</v>
      </c>
      <c r="C449" s="6" t="s">
        <v>149</v>
      </c>
      <c r="D449" s="6" t="s">
        <v>168</v>
      </c>
      <c r="E449" s="6" t="s">
        <v>12</v>
      </c>
      <c r="F449" s="6">
        <v>10</v>
      </c>
      <c r="G449" s="9">
        <v>1</v>
      </c>
      <c r="H449" s="10">
        <f t="shared" si="34"/>
        <v>10</v>
      </c>
      <c r="I449" s="6" t="s">
        <v>169</v>
      </c>
      <c r="J449" s="47" t="s">
        <v>351</v>
      </c>
      <c r="K449" s="11"/>
    </row>
    <row r="450" spans="1:11" ht="37.5" customHeight="1" x14ac:dyDescent="0.25">
      <c r="A450" s="6">
        <v>7</v>
      </c>
      <c r="B450" s="86" t="s">
        <v>170</v>
      </c>
      <c r="C450" s="6" t="s">
        <v>15</v>
      </c>
      <c r="D450" s="6" t="s">
        <v>171</v>
      </c>
      <c r="E450" s="6" t="s">
        <v>12</v>
      </c>
      <c r="F450" s="15">
        <v>10</v>
      </c>
      <c r="G450" s="9">
        <v>1</v>
      </c>
      <c r="H450" s="10">
        <f t="shared" si="34"/>
        <v>10</v>
      </c>
      <c r="I450" s="6" t="s">
        <v>160</v>
      </c>
      <c r="J450" s="47" t="s">
        <v>351</v>
      </c>
      <c r="K450" s="11"/>
    </row>
    <row r="451" spans="1:11" ht="34.5" customHeight="1" x14ac:dyDescent="0.25">
      <c r="A451" s="6">
        <v>8</v>
      </c>
      <c r="B451" s="86" t="s">
        <v>172</v>
      </c>
      <c r="C451" s="6" t="s">
        <v>149</v>
      </c>
      <c r="D451" s="15" t="s">
        <v>171</v>
      </c>
      <c r="E451" s="6" t="s">
        <v>12</v>
      </c>
      <c r="F451" s="6">
        <v>10</v>
      </c>
      <c r="G451" s="9">
        <v>1</v>
      </c>
      <c r="H451" s="10">
        <f t="shared" si="34"/>
        <v>10</v>
      </c>
      <c r="I451" s="6" t="s">
        <v>169</v>
      </c>
      <c r="J451" s="47" t="s">
        <v>351</v>
      </c>
      <c r="K451" s="11"/>
    </row>
    <row r="452" spans="1:11" ht="35.65" customHeight="1" x14ac:dyDescent="0.25">
      <c r="A452" s="6">
        <v>9</v>
      </c>
      <c r="B452" s="86" t="s">
        <v>176</v>
      </c>
      <c r="C452" s="6" t="s">
        <v>149</v>
      </c>
      <c r="D452" s="15" t="s">
        <v>171</v>
      </c>
      <c r="E452" s="6" t="s">
        <v>12</v>
      </c>
      <c r="F452" s="6">
        <v>10</v>
      </c>
      <c r="G452" s="9">
        <v>1</v>
      </c>
      <c r="H452" s="10">
        <f t="shared" si="34"/>
        <v>10</v>
      </c>
      <c r="I452" s="6" t="s">
        <v>177</v>
      </c>
      <c r="J452" s="47" t="s">
        <v>351</v>
      </c>
      <c r="K452" s="11"/>
    </row>
    <row r="453" spans="1:11" ht="70.5" customHeight="1" x14ac:dyDescent="0.25">
      <c r="A453" s="6">
        <v>10</v>
      </c>
      <c r="B453" s="86" t="s">
        <v>178</v>
      </c>
      <c r="C453" s="15" t="s">
        <v>54</v>
      </c>
      <c r="D453" s="15" t="s">
        <v>77</v>
      </c>
      <c r="E453" s="6" t="s">
        <v>55</v>
      </c>
      <c r="F453" s="15">
        <v>12</v>
      </c>
      <c r="G453" s="9">
        <v>1.1000000000000001</v>
      </c>
      <c r="H453" s="10">
        <f t="shared" si="34"/>
        <v>13.200000000000001</v>
      </c>
      <c r="I453" s="6" t="s">
        <v>142</v>
      </c>
      <c r="J453" s="47" t="s">
        <v>351</v>
      </c>
      <c r="K453" s="11"/>
    </row>
    <row r="454" spans="1:11" ht="37.5" customHeight="1" x14ac:dyDescent="0.25">
      <c r="A454" s="6">
        <v>11</v>
      </c>
      <c r="B454" s="86" t="s">
        <v>1046</v>
      </c>
      <c r="C454" s="6" t="s">
        <v>149</v>
      </c>
      <c r="D454" s="6" t="s">
        <v>179</v>
      </c>
      <c r="E454" s="6" t="s">
        <v>12</v>
      </c>
      <c r="F454" s="6">
        <v>10</v>
      </c>
      <c r="G454" s="9">
        <v>1</v>
      </c>
      <c r="H454" s="10">
        <f t="shared" si="34"/>
        <v>10</v>
      </c>
      <c r="I454" s="6" t="s">
        <v>180</v>
      </c>
      <c r="J454" s="47" t="s">
        <v>351</v>
      </c>
      <c r="K454" s="11"/>
    </row>
    <row r="455" spans="1:11" ht="39" customHeight="1" x14ac:dyDescent="0.25">
      <c r="A455" s="6">
        <v>12</v>
      </c>
      <c r="B455" s="87" t="s">
        <v>181</v>
      </c>
      <c r="C455" s="6" t="s">
        <v>149</v>
      </c>
      <c r="D455" s="6" t="s">
        <v>182</v>
      </c>
      <c r="E455" s="6" t="s">
        <v>12</v>
      </c>
      <c r="F455" s="6">
        <v>10</v>
      </c>
      <c r="G455" s="9">
        <v>1</v>
      </c>
      <c r="H455" s="10">
        <f t="shared" si="34"/>
        <v>10</v>
      </c>
      <c r="I455" s="6" t="s">
        <v>183</v>
      </c>
      <c r="J455" s="47" t="s">
        <v>351</v>
      </c>
      <c r="K455" s="11"/>
    </row>
    <row r="456" spans="1:11" ht="39.4" customHeight="1" x14ac:dyDescent="0.25">
      <c r="A456" s="6">
        <v>13</v>
      </c>
      <c r="B456" s="86" t="s">
        <v>184</v>
      </c>
      <c r="C456" s="6" t="s">
        <v>149</v>
      </c>
      <c r="D456" s="6" t="s">
        <v>185</v>
      </c>
      <c r="E456" s="6" t="s">
        <v>12</v>
      </c>
      <c r="F456" s="15">
        <v>10</v>
      </c>
      <c r="G456" s="9">
        <v>1</v>
      </c>
      <c r="H456" s="10">
        <f t="shared" si="34"/>
        <v>10</v>
      </c>
      <c r="I456" s="6" t="s">
        <v>186</v>
      </c>
      <c r="J456" s="47" t="s">
        <v>351</v>
      </c>
      <c r="K456" s="11"/>
    </row>
    <row r="457" spans="1:11" ht="63" customHeight="1" x14ac:dyDescent="0.25">
      <c r="A457" s="6">
        <v>14</v>
      </c>
      <c r="B457" s="86" t="s">
        <v>187</v>
      </c>
      <c r="C457" s="6" t="s">
        <v>149</v>
      </c>
      <c r="D457" s="38">
        <v>46057</v>
      </c>
      <c r="E457" s="6" t="s">
        <v>12</v>
      </c>
      <c r="F457" s="15">
        <v>10</v>
      </c>
      <c r="G457" s="9">
        <v>1</v>
      </c>
      <c r="H457" s="10">
        <f t="shared" si="34"/>
        <v>10</v>
      </c>
      <c r="I457" s="6" t="s">
        <v>188</v>
      </c>
      <c r="J457" s="47" t="s">
        <v>351</v>
      </c>
      <c r="K457" s="11"/>
    </row>
    <row r="458" spans="1:11" ht="49.5" customHeight="1" x14ac:dyDescent="0.25">
      <c r="A458" s="6">
        <v>15</v>
      </c>
      <c r="B458" s="86" t="s">
        <v>189</v>
      </c>
      <c r="C458" s="6" t="s">
        <v>153</v>
      </c>
      <c r="D458" s="6" t="s">
        <v>190</v>
      </c>
      <c r="E458" s="6" t="s">
        <v>55</v>
      </c>
      <c r="F458" s="15">
        <v>10</v>
      </c>
      <c r="G458" s="9">
        <v>1.1000000000000001</v>
      </c>
      <c r="H458" s="10">
        <f t="shared" si="34"/>
        <v>11</v>
      </c>
      <c r="I458" s="6" t="s">
        <v>191</v>
      </c>
      <c r="J458" s="47" t="s">
        <v>351</v>
      </c>
      <c r="K458" s="11"/>
    </row>
    <row r="459" spans="1:11" ht="69" customHeight="1" x14ac:dyDescent="0.25">
      <c r="A459" s="6">
        <v>16</v>
      </c>
      <c r="B459" s="86" t="s">
        <v>192</v>
      </c>
      <c r="C459" s="6" t="s">
        <v>149</v>
      </c>
      <c r="D459" s="38">
        <v>46116</v>
      </c>
      <c r="E459" s="6" t="s">
        <v>12</v>
      </c>
      <c r="F459" s="15">
        <v>10</v>
      </c>
      <c r="G459" s="9">
        <v>1</v>
      </c>
      <c r="H459" s="10">
        <f t="shared" si="34"/>
        <v>10</v>
      </c>
      <c r="I459" s="6" t="s">
        <v>193</v>
      </c>
      <c r="J459" s="47" t="s">
        <v>351</v>
      </c>
      <c r="K459" s="11"/>
    </row>
    <row r="460" spans="1:11" ht="36.4" customHeight="1" x14ac:dyDescent="0.25">
      <c r="A460" s="6">
        <v>17</v>
      </c>
      <c r="B460" s="86" t="s">
        <v>194</v>
      </c>
      <c r="C460" s="6" t="s">
        <v>149</v>
      </c>
      <c r="D460" s="38">
        <v>46146</v>
      </c>
      <c r="E460" s="6" t="s">
        <v>12</v>
      </c>
      <c r="F460" s="15">
        <v>10</v>
      </c>
      <c r="G460" s="9">
        <v>1</v>
      </c>
      <c r="H460" s="10">
        <f t="shared" si="34"/>
        <v>10</v>
      </c>
      <c r="I460" s="6" t="s">
        <v>195</v>
      </c>
      <c r="J460" s="47" t="s">
        <v>351</v>
      </c>
      <c r="K460" s="11"/>
    </row>
    <row r="461" spans="1:11" ht="35.65" customHeight="1" x14ac:dyDescent="0.25">
      <c r="A461" s="6">
        <v>18</v>
      </c>
      <c r="B461" s="86" t="s">
        <v>201</v>
      </c>
      <c r="C461" s="6" t="s">
        <v>149</v>
      </c>
      <c r="D461" s="38">
        <v>46269</v>
      </c>
      <c r="E461" s="6" t="s">
        <v>12</v>
      </c>
      <c r="F461" s="15">
        <v>10</v>
      </c>
      <c r="G461" s="9">
        <v>1</v>
      </c>
      <c r="H461" s="10">
        <f t="shared" si="34"/>
        <v>10</v>
      </c>
      <c r="I461" s="6" t="s">
        <v>202</v>
      </c>
      <c r="J461" s="47" t="s">
        <v>351</v>
      </c>
      <c r="K461" s="11"/>
    </row>
    <row r="462" spans="1:11" ht="49.5" customHeight="1" x14ac:dyDescent="0.25">
      <c r="A462" s="6">
        <v>19</v>
      </c>
      <c r="B462" s="86" t="s">
        <v>203</v>
      </c>
      <c r="C462" s="15" t="s">
        <v>54</v>
      </c>
      <c r="D462" s="38">
        <v>46360</v>
      </c>
      <c r="E462" s="6" t="s">
        <v>55</v>
      </c>
      <c r="F462" s="15">
        <v>10</v>
      </c>
      <c r="G462" s="9">
        <v>1.1000000000000001</v>
      </c>
      <c r="H462" s="10">
        <f t="shared" si="34"/>
        <v>11</v>
      </c>
      <c r="I462" s="6" t="s">
        <v>193</v>
      </c>
      <c r="J462" s="47" t="s">
        <v>351</v>
      </c>
      <c r="K462" s="11"/>
    </row>
    <row r="463" spans="1:11" ht="37.5" customHeight="1" x14ac:dyDescent="0.25">
      <c r="A463" s="6">
        <v>20</v>
      </c>
      <c r="B463" s="86" t="s">
        <v>204</v>
      </c>
      <c r="C463" s="6" t="s">
        <v>149</v>
      </c>
      <c r="D463" s="38" t="s">
        <v>205</v>
      </c>
      <c r="E463" s="6" t="s">
        <v>12</v>
      </c>
      <c r="F463" s="15">
        <v>10</v>
      </c>
      <c r="G463" s="9">
        <v>1</v>
      </c>
      <c r="H463" s="10">
        <f t="shared" si="34"/>
        <v>10</v>
      </c>
      <c r="I463" s="6" t="s">
        <v>195</v>
      </c>
      <c r="J463" s="47" t="s">
        <v>351</v>
      </c>
      <c r="K463" s="11"/>
    </row>
    <row r="464" spans="1:11" ht="49.5" customHeight="1" x14ac:dyDescent="0.25">
      <c r="A464" s="6">
        <v>21</v>
      </c>
      <c r="B464" s="86" t="s">
        <v>209</v>
      </c>
      <c r="C464" s="15" t="s">
        <v>54</v>
      </c>
      <c r="D464" s="38" t="s">
        <v>210</v>
      </c>
      <c r="E464" s="6" t="s">
        <v>12</v>
      </c>
      <c r="F464" s="15">
        <v>10</v>
      </c>
      <c r="G464" s="9">
        <v>1</v>
      </c>
      <c r="H464" s="10">
        <f t="shared" si="34"/>
        <v>10</v>
      </c>
      <c r="I464" s="6" t="s">
        <v>211</v>
      </c>
      <c r="J464" s="47" t="s">
        <v>351</v>
      </c>
      <c r="K464" s="11"/>
    </row>
    <row r="465" spans="1:11" ht="34.9" customHeight="1" x14ac:dyDescent="0.25">
      <c r="A465" s="6">
        <v>22</v>
      </c>
      <c r="B465" s="86" t="s">
        <v>212</v>
      </c>
      <c r="C465" s="6" t="s">
        <v>149</v>
      </c>
      <c r="D465" s="6" t="s">
        <v>213</v>
      </c>
      <c r="E465" s="6" t="s">
        <v>12</v>
      </c>
      <c r="F465" s="6">
        <v>10</v>
      </c>
      <c r="G465" s="9">
        <v>1</v>
      </c>
      <c r="H465" s="10">
        <f t="shared" si="34"/>
        <v>10</v>
      </c>
      <c r="I465" s="6" t="s">
        <v>214</v>
      </c>
      <c r="J465" s="47" t="s">
        <v>351</v>
      </c>
      <c r="K465" s="11"/>
    </row>
    <row r="466" spans="1:11" ht="34.5" customHeight="1" x14ac:dyDescent="0.25">
      <c r="A466" s="6">
        <v>23</v>
      </c>
      <c r="B466" s="86" t="s">
        <v>215</v>
      </c>
      <c r="C466" s="6" t="s">
        <v>149</v>
      </c>
      <c r="D466" s="6" t="s">
        <v>216</v>
      </c>
      <c r="E466" s="6" t="s">
        <v>12</v>
      </c>
      <c r="F466" s="6">
        <v>10</v>
      </c>
      <c r="G466" s="9">
        <v>1</v>
      </c>
      <c r="H466" s="10">
        <f t="shared" si="34"/>
        <v>10</v>
      </c>
      <c r="I466" s="6" t="s">
        <v>217</v>
      </c>
      <c r="J466" s="47" t="s">
        <v>351</v>
      </c>
      <c r="K466" s="11"/>
    </row>
    <row r="467" spans="1:11" ht="35.65" customHeight="1" x14ac:dyDescent="0.25">
      <c r="A467" s="6">
        <v>24</v>
      </c>
      <c r="B467" s="86" t="s">
        <v>218</v>
      </c>
      <c r="C467" s="6" t="s">
        <v>149</v>
      </c>
      <c r="D467" s="6" t="s">
        <v>219</v>
      </c>
      <c r="E467" s="6" t="s">
        <v>12</v>
      </c>
      <c r="F467" s="6">
        <v>10</v>
      </c>
      <c r="G467" s="9">
        <v>1</v>
      </c>
      <c r="H467" s="10">
        <f t="shared" si="34"/>
        <v>10</v>
      </c>
      <c r="I467" s="6" t="s">
        <v>220</v>
      </c>
      <c r="J467" s="47" t="s">
        <v>351</v>
      </c>
      <c r="K467" s="11"/>
    </row>
    <row r="468" spans="1:11" ht="37.15" customHeight="1" x14ac:dyDescent="0.25">
      <c r="A468" s="6">
        <v>25</v>
      </c>
      <c r="B468" s="86" t="s">
        <v>221</v>
      </c>
      <c r="C468" s="6" t="s">
        <v>149</v>
      </c>
      <c r="D468" s="15" t="s">
        <v>222</v>
      </c>
      <c r="E468" s="6" t="s">
        <v>12</v>
      </c>
      <c r="F468" s="15">
        <v>10</v>
      </c>
      <c r="G468" s="9">
        <v>1</v>
      </c>
      <c r="H468" s="10">
        <f t="shared" si="34"/>
        <v>10</v>
      </c>
      <c r="I468" s="6" t="s">
        <v>223</v>
      </c>
      <c r="J468" s="47" t="s">
        <v>351</v>
      </c>
      <c r="K468" s="11"/>
    </row>
    <row r="469" spans="1:11" ht="36.4" customHeight="1" x14ac:dyDescent="0.25">
      <c r="A469" s="6">
        <v>26</v>
      </c>
      <c r="B469" s="86" t="s">
        <v>215</v>
      </c>
      <c r="C469" s="6" t="s">
        <v>149</v>
      </c>
      <c r="D469" s="15" t="s">
        <v>222</v>
      </c>
      <c r="E469" s="6" t="s">
        <v>12</v>
      </c>
      <c r="F469" s="15">
        <v>10</v>
      </c>
      <c r="G469" s="9">
        <v>1</v>
      </c>
      <c r="H469" s="10">
        <f t="shared" si="34"/>
        <v>10</v>
      </c>
      <c r="I469" s="6" t="s">
        <v>223</v>
      </c>
      <c r="J469" s="47" t="s">
        <v>351</v>
      </c>
      <c r="K469" s="11"/>
    </row>
    <row r="470" spans="1:11" ht="37.15" customHeight="1" x14ac:dyDescent="0.25">
      <c r="A470" s="6">
        <v>27</v>
      </c>
      <c r="B470" s="86" t="s">
        <v>229</v>
      </c>
      <c r="C470" s="6" t="s">
        <v>149</v>
      </c>
      <c r="D470" s="38" t="s">
        <v>225</v>
      </c>
      <c r="E470" s="6" t="s">
        <v>12</v>
      </c>
      <c r="F470" s="15">
        <v>10</v>
      </c>
      <c r="G470" s="9">
        <v>1</v>
      </c>
      <c r="H470" s="10">
        <f t="shared" si="34"/>
        <v>10</v>
      </c>
      <c r="I470" s="6" t="s">
        <v>195</v>
      </c>
      <c r="J470" s="47" t="s">
        <v>351</v>
      </c>
      <c r="K470" s="11"/>
    </row>
    <row r="471" spans="1:11" ht="51.75" customHeight="1" x14ac:dyDescent="0.25">
      <c r="A471" s="6">
        <v>28</v>
      </c>
      <c r="B471" s="86" t="s">
        <v>230</v>
      </c>
      <c r="C471" s="6" t="s">
        <v>149</v>
      </c>
      <c r="D471" s="15" t="s">
        <v>24</v>
      </c>
      <c r="E471" s="6" t="s">
        <v>12</v>
      </c>
      <c r="F471" s="15">
        <v>10</v>
      </c>
      <c r="G471" s="9">
        <v>1</v>
      </c>
      <c r="H471" s="10">
        <f t="shared" si="34"/>
        <v>10</v>
      </c>
      <c r="I471" s="6" t="s">
        <v>231</v>
      </c>
      <c r="J471" s="47" t="s">
        <v>351</v>
      </c>
      <c r="K471" s="11"/>
    </row>
    <row r="472" spans="1:11" ht="49.5" customHeight="1" x14ac:dyDescent="0.25">
      <c r="A472" s="6">
        <v>29</v>
      </c>
      <c r="B472" s="86" t="s">
        <v>232</v>
      </c>
      <c r="C472" s="6" t="s">
        <v>153</v>
      </c>
      <c r="D472" s="15" t="s">
        <v>81</v>
      </c>
      <c r="E472" s="6" t="s">
        <v>12</v>
      </c>
      <c r="F472" s="15">
        <v>10</v>
      </c>
      <c r="G472" s="9">
        <v>1</v>
      </c>
      <c r="H472" s="10">
        <f t="shared" si="34"/>
        <v>10</v>
      </c>
      <c r="I472" s="6" t="s">
        <v>233</v>
      </c>
      <c r="J472" s="47" t="s">
        <v>351</v>
      </c>
      <c r="K472" s="11"/>
    </row>
    <row r="473" spans="1:11" ht="37.15" customHeight="1" x14ac:dyDescent="0.25">
      <c r="A473" s="6">
        <v>30</v>
      </c>
      <c r="B473" s="86" t="s">
        <v>234</v>
      </c>
      <c r="C473" s="15" t="s">
        <v>54</v>
      </c>
      <c r="D473" s="15" t="s">
        <v>81</v>
      </c>
      <c r="E473" s="6" t="s">
        <v>12</v>
      </c>
      <c r="F473" s="15">
        <v>10</v>
      </c>
      <c r="G473" s="9">
        <v>1</v>
      </c>
      <c r="H473" s="10">
        <f t="shared" si="34"/>
        <v>10</v>
      </c>
      <c r="I473" s="6" t="s">
        <v>235</v>
      </c>
      <c r="J473" s="47" t="s">
        <v>351</v>
      </c>
      <c r="K473" s="11"/>
    </row>
    <row r="474" spans="1:11" ht="35.65" customHeight="1" x14ac:dyDescent="0.25">
      <c r="A474" s="6">
        <v>31</v>
      </c>
      <c r="B474" s="86" t="s">
        <v>236</v>
      </c>
      <c r="C474" s="6" t="s">
        <v>149</v>
      </c>
      <c r="D474" s="38">
        <v>46147</v>
      </c>
      <c r="E474" s="6" t="s">
        <v>12</v>
      </c>
      <c r="F474" s="15">
        <v>10</v>
      </c>
      <c r="G474" s="9">
        <v>1</v>
      </c>
      <c r="H474" s="10">
        <f t="shared" si="34"/>
        <v>10</v>
      </c>
      <c r="I474" s="6" t="s">
        <v>237</v>
      </c>
      <c r="J474" s="47" t="s">
        <v>351</v>
      </c>
      <c r="K474" s="11"/>
    </row>
    <row r="475" spans="1:11" ht="38.65" customHeight="1" x14ac:dyDescent="0.25">
      <c r="A475" s="6">
        <v>32</v>
      </c>
      <c r="B475" s="86" t="s">
        <v>238</v>
      </c>
      <c r="C475" s="6" t="s">
        <v>149</v>
      </c>
      <c r="D475" s="8">
        <v>46270</v>
      </c>
      <c r="E475" s="6" t="s">
        <v>12</v>
      </c>
      <c r="F475" s="15">
        <v>10</v>
      </c>
      <c r="G475" s="9">
        <v>1</v>
      </c>
      <c r="H475" s="10">
        <f t="shared" si="34"/>
        <v>10</v>
      </c>
      <c r="I475" s="6" t="s">
        <v>239</v>
      </c>
      <c r="J475" s="47" t="s">
        <v>351</v>
      </c>
      <c r="K475" s="11"/>
    </row>
    <row r="476" spans="1:11" ht="37.9" customHeight="1" x14ac:dyDescent="0.25">
      <c r="A476" s="6">
        <v>33</v>
      </c>
      <c r="B476" s="86" t="s">
        <v>1047</v>
      </c>
      <c r="C476" s="6" t="s">
        <v>149</v>
      </c>
      <c r="D476" s="8">
        <v>46361</v>
      </c>
      <c r="E476" s="6" t="s">
        <v>12</v>
      </c>
      <c r="F476" s="15">
        <v>10</v>
      </c>
      <c r="G476" s="9">
        <v>1</v>
      </c>
      <c r="H476" s="10">
        <f t="shared" si="34"/>
        <v>10</v>
      </c>
      <c r="I476" s="6" t="s">
        <v>240</v>
      </c>
      <c r="J476" s="47" t="s">
        <v>351</v>
      </c>
      <c r="K476" s="11"/>
    </row>
    <row r="477" spans="1:11" ht="35.65" customHeight="1" x14ac:dyDescent="0.25">
      <c r="A477" s="6">
        <v>34</v>
      </c>
      <c r="B477" s="86" t="s">
        <v>241</v>
      </c>
      <c r="C477" s="6" t="s">
        <v>149</v>
      </c>
      <c r="D477" s="38">
        <v>46361</v>
      </c>
      <c r="E477" s="6" t="s">
        <v>12</v>
      </c>
      <c r="F477" s="15">
        <v>10</v>
      </c>
      <c r="G477" s="9">
        <v>1</v>
      </c>
      <c r="H477" s="10">
        <f t="shared" si="34"/>
        <v>10</v>
      </c>
      <c r="I477" s="6" t="s">
        <v>240</v>
      </c>
      <c r="J477" s="47" t="s">
        <v>351</v>
      </c>
      <c r="K477" s="11"/>
    </row>
    <row r="478" spans="1:11" ht="34.5" customHeight="1" x14ac:dyDescent="0.25">
      <c r="A478" s="6">
        <v>35</v>
      </c>
      <c r="B478" s="86" t="s">
        <v>161</v>
      </c>
      <c r="C478" s="6" t="s">
        <v>149</v>
      </c>
      <c r="D478" s="15" t="s">
        <v>97</v>
      </c>
      <c r="E478" s="6" t="s">
        <v>12</v>
      </c>
      <c r="F478" s="15">
        <v>10</v>
      </c>
      <c r="G478" s="9">
        <v>1</v>
      </c>
      <c r="H478" s="10">
        <f t="shared" si="34"/>
        <v>10</v>
      </c>
      <c r="I478" s="6" t="s">
        <v>242</v>
      </c>
      <c r="J478" s="47" t="s">
        <v>351</v>
      </c>
      <c r="K478" s="11"/>
    </row>
    <row r="479" spans="1:11" ht="34.5" customHeight="1" x14ac:dyDescent="0.25">
      <c r="A479" s="6">
        <v>36</v>
      </c>
      <c r="B479" s="86" t="s">
        <v>243</v>
      </c>
      <c r="C479" s="6" t="s">
        <v>149</v>
      </c>
      <c r="D479" s="15" t="s">
        <v>97</v>
      </c>
      <c r="E479" s="6" t="s">
        <v>12</v>
      </c>
      <c r="F479" s="15">
        <v>10</v>
      </c>
      <c r="G479" s="9">
        <v>1</v>
      </c>
      <c r="H479" s="10">
        <f t="shared" si="34"/>
        <v>10</v>
      </c>
      <c r="I479" s="6" t="s">
        <v>242</v>
      </c>
      <c r="J479" s="47" t="s">
        <v>351</v>
      </c>
      <c r="K479" s="11"/>
    </row>
    <row r="480" spans="1:11" ht="49.5" customHeight="1" x14ac:dyDescent="0.25">
      <c r="A480" s="6">
        <v>37</v>
      </c>
      <c r="B480" s="86" t="s">
        <v>244</v>
      </c>
      <c r="C480" s="15" t="s">
        <v>10</v>
      </c>
      <c r="D480" s="6" t="s">
        <v>245</v>
      </c>
      <c r="E480" s="6" t="s">
        <v>55</v>
      </c>
      <c r="F480" s="15">
        <v>10</v>
      </c>
      <c r="G480" s="9">
        <v>1.1000000000000001</v>
      </c>
      <c r="H480" s="10">
        <f t="shared" si="34"/>
        <v>11</v>
      </c>
      <c r="I480" s="6" t="s">
        <v>246</v>
      </c>
      <c r="J480" s="47" t="s">
        <v>351</v>
      </c>
      <c r="K480" s="11"/>
    </row>
    <row r="481" spans="1:11" ht="31.9" customHeight="1" x14ac:dyDescent="0.25">
      <c r="A481" s="6">
        <v>38</v>
      </c>
      <c r="B481" s="86" t="s">
        <v>250</v>
      </c>
      <c r="C481" s="6" t="s">
        <v>149</v>
      </c>
      <c r="D481" s="15" t="s">
        <v>248</v>
      </c>
      <c r="E481" s="6" t="s">
        <v>12</v>
      </c>
      <c r="F481" s="15">
        <v>10</v>
      </c>
      <c r="G481" s="9">
        <v>1</v>
      </c>
      <c r="H481" s="10">
        <f t="shared" si="34"/>
        <v>10</v>
      </c>
      <c r="I481" s="6" t="s">
        <v>249</v>
      </c>
      <c r="J481" s="47" t="s">
        <v>351</v>
      </c>
      <c r="K481" s="11"/>
    </row>
    <row r="482" spans="1:11" ht="36.4" customHeight="1" x14ac:dyDescent="0.25">
      <c r="A482" s="6">
        <v>39</v>
      </c>
      <c r="B482" s="86" t="s">
        <v>251</v>
      </c>
      <c r="C482" s="6" t="s">
        <v>149</v>
      </c>
      <c r="D482" s="15" t="s">
        <v>248</v>
      </c>
      <c r="E482" s="6" t="s">
        <v>12</v>
      </c>
      <c r="F482" s="15">
        <v>10</v>
      </c>
      <c r="G482" s="9">
        <v>1</v>
      </c>
      <c r="H482" s="10">
        <f t="shared" si="34"/>
        <v>10</v>
      </c>
      <c r="I482" s="6" t="s">
        <v>249</v>
      </c>
      <c r="J482" s="47" t="s">
        <v>351</v>
      </c>
      <c r="K482" s="11"/>
    </row>
    <row r="483" spans="1:11" ht="34.5" customHeight="1" x14ac:dyDescent="0.25">
      <c r="A483" s="6">
        <v>40</v>
      </c>
      <c r="B483" s="86" t="s">
        <v>212</v>
      </c>
      <c r="C483" s="6" t="s">
        <v>149</v>
      </c>
      <c r="D483" s="15" t="s">
        <v>252</v>
      </c>
      <c r="E483" s="6" t="s">
        <v>12</v>
      </c>
      <c r="F483" s="15">
        <v>10</v>
      </c>
      <c r="G483" s="9">
        <v>1</v>
      </c>
      <c r="H483" s="10">
        <f t="shared" si="34"/>
        <v>10</v>
      </c>
      <c r="I483" s="6" t="s">
        <v>253</v>
      </c>
      <c r="J483" s="47" t="s">
        <v>351</v>
      </c>
      <c r="K483" s="11"/>
    </row>
    <row r="484" spans="1:11" ht="49.5" customHeight="1" x14ac:dyDescent="0.25">
      <c r="A484" s="6">
        <v>41</v>
      </c>
      <c r="B484" s="86" t="s">
        <v>257</v>
      </c>
      <c r="C484" s="6" t="s">
        <v>149</v>
      </c>
      <c r="D484" s="15" t="s">
        <v>258</v>
      </c>
      <c r="E484" s="6" t="s">
        <v>12</v>
      </c>
      <c r="F484" s="15">
        <v>10</v>
      </c>
      <c r="G484" s="9">
        <v>1</v>
      </c>
      <c r="H484" s="10">
        <f t="shared" si="34"/>
        <v>10</v>
      </c>
      <c r="I484" s="6" t="s">
        <v>259</v>
      </c>
      <c r="J484" s="47" t="s">
        <v>351</v>
      </c>
      <c r="K484" s="11"/>
    </row>
    <row r="485" spans="1:11" ht="36.4" customHeight="1" x14ac:dyDescent="0.25">
      <c r="A485" s="6">
        <v>42</v>
      </c>
      <c r="B485" s="86" t="s">
        <v>161</v>
      </c>
      <c r="C485" s="6" t="s">
        <v>149</v>
      </c>
      <c r="D485" s="15" t="s">
        <v>260</v>
      </c>
      <c r="E485" s="6" t="s">
        <v>12</v>
      </c>
      <c r="F485" s="15">
        <v>10</v>
      </c>
      <c r="G485" s="9">
        <v>1</v>
      </c>
      <c r="H485" s="10">
        <f t="shared" si="34"/>
        <v>10</v>
      </c>
      <c r="I485" s="6" t="s">
        <v>261</v>
      </c>
      <c r="J485" s="47" t="s">
        <v>351</v>
      </c>
      <c r="K485" s="11"/>
    </row>
    <row r="486" spans="1:11" ht="37.15" customHeight="1" x14ac:dyDescent="0.25">
      <c r="A486" s="6">
        <v>43</v>
      </c>
      <c r="B486" s="86" t="s">
        <v>262</v>
      </c>
      <c r="C486" s="6" t="s">
        <v>149</v>
      </c>
      <c r="D486" s="15" t="s">
        <v>26</v>
      </c>
      <c r="E486" s="6" t="s">
        <v>12</v>
      </c>
      <c r="F486" s="15">
        <v>10</v>
      </c>
      <c r="G486" s="9">
        <v>1</v>
      </c>
      <c r="H486" s="10">
        <f t="shared" si="34"/>
        <v>10</v>
      </c>
      <c r="I486" s="6" t="s">
        <v>263</v>
      </c>
      <c r="J486" s="47" t="s">
        <v>351</v>
      </c>
      <c r="K486" s="11"/>
    </row>
    <row r="487" spans="1:11" ht="37.9" customHeight="1" x14ac:dyDescent="0.25">
      <c r="A487" s="6">
        <v>44</v>
      </c>
      <c r="B487" s="86" t="s">
        <v>264</v>
      </c>
      <c r="C487" s="6" t="s">
        <v>149</v>
      </c>
      <c r="D487" s="15" t="s">
        <v>265</v>
      </c>
      <c r="E487" s="6" t="s">
        <v>12</v>
      </c>
      <c r="F487" s="15">
        <v>10</v>
      </c>
      <c r="G487" s="9">
        <v>1</v>
      </c>
      <c r="H487" s="10">
        <f t="shared" si="34"/>
        <v>10</v>
      </c>
      <c r="I487" s="6" t="s">
        <v>266</v>
      </c>
      <c r="J487" s="47" t="s">
        <v>351</v>
      </c>
      <c r="K487" s="11"/>
    </row>
    <row r="488" spans="1:11" ht="69" customHeight="1" x14ac:dyDescent="0.25">
      <c r="A488" s="6">
        <v>45</v>
      </c>
      <c r="B488" s="86" t="s">
        <v>267</v>
      </c>
      <c r="C488" s="15" t="s">
        <v>54</v>
      </c>
      <c r="D488" s="15" t="s">
        <v>74</v>
      </c>
      <c r="E488" s="6" t="s">
        <v>12</v>
      </c>
      <c r="F488" s="15">
        <v>10</v>
      </c>
      <c r="G488" s="9">
        <v>1</v>
      </c>
      <c r="H488" s="10">
        <f t="shared" si="34"/>
        <v>10</v>
      </c>
      <c r="I488" s="6" t="s">
        <v>268</v>
      </c>
      <c r="J488" s="47" t="s">
        <v>351</v>
      </c>
      <c r="K488" s="11"/>
    </row>
    <row r="489" spans="1:11" ht="49.5" customHeight="1" x14ac:dyDescent="0.25">
      <c r="A489" s="6">
        <v>46</v>
      </c>
      <c r="B489" s="86" t="s">
        <v>272</v>
      </c>
      <c r="C489" s="6" t="s">
        <v>149</v>
      </c>
      <c r="D489" s="15" t="s">
        <v>273</v>
      </c>
      <c r="E489" s="6" t="s">
        <v>12</v>
      </c>
      <c r="F489" s="15">
        <v>10</v>
      </c>
      <c r="G489" s="9">
        <v>1</v>
      </c>
      <c r="H489" s="10">
        <f t="shared" si="34"/>
        <v>10</v>
      </c>
      <c r="I489" s="6" t="s">
        <v>266</v>
      </c>
      <c r="J489" s="47" t="s">
        <v>351</v>
      </c>
      <c r="K489" s="11"/>
    </row>
    <row r="490" spans="1:11" ht="35.65" customHeight="1" x14ac:dyDescent="0.25">
      <c r="A490" s="6">
        <v>47</v>
      </c>
      <c r="B490" s="86" t="s">
        <v>274</v>
      </c>
      <c r="C490" s="6" t="s">
        <v>149</v>
      </c>
      <c r="D490" s="15" t="s">
        <v>275</v>
      </c>
      <c r="E490" s="6" t="s">
        <v>12</v>
      </c>
      <c r="F490" s="15">
        <v>10</v>
      </c>
      <c r="G490" s="9">
        <v>1</v>
      </c>
      <c r="H490" s="10">
        <f t="shared" si="34"/>
        <v>10</v>
      </c>
      <c r="I490" s="6" t="s">
        <v>276</v>
      </c>
      <c r="J490" s="47" t="s">
        <v>351</v>
      </c>
      <c r="K490" s="11"/>
    </row>
    <row r="491" spans="1:11" ht="39.75" customHeight="1" x14ac:dyDescent="0.25">
      <c r="A491" s="6">
        <v>48</v>
      </c>
      <c r="B491" s="86" t="s">
        <v>277</v>
      </c>
      <c r="C491" s="15" t="s">
        <v>54</v>
      </c>
      <c r="D491" s="38">
        <v>46028</v>
      </c>
      <c r="E491" s="6" t="s">
        <v>12</v>
      </c>
      <c r="F491" s="15">
        <v>10</v>
      </c>
      <c r="G491" s="9">
        <v>1</v>
      </c>
      <c r="H491" s="10">
        <f t="shared" si="34"/>
        <v>10</v>
      </c>
      <c r="I491" s="6" t="s">
        <v>278</v>
      </c>
      <c r="J491" s="47" t="s">
        <v>351</v>
      </c>
      <c r="K491" s="11"/>
    </row>
    <row r="492" spans="1:11" ht="49.5" customHeight="1" x14ac:dyDescent="0.25">
      <c r="A492" s="6">
        <v>49</v>
      </c>
      <c r="B492" s="86" t="s">
        <v>279</v>
      </c>
      <c r="C492" s="6" t="s">
        <v>149</v>
      </c>
      <c r="D492" s="38">
        <v>46148</v>
      </c>
      <c r="E492" s="6" t="s">
        <v>55</v>
      </c>
      <c r="F492" s="15">
        <v>10</v>
      </c>
      <c r="G492" s="9">
        <v>1.1000000000000001</v>
      </c>
      <c r="H492" s="10">
        <f t="shared" si="34"/>
        <v>11</v>
      </c>
      <c r="I492" s="6" t="s">
        <v>280</v>
      </c>
      <c r="J492" s="47" t="s">
        <v>351</v>
      </c>
      <c r="K492" s="11"/>
    </row>
    <row r="493" spans="1:11" s="64" customFormat="1" ht="21.75" customHeight="1" x14ac:dyDescent="0.25">
      <c r="A493" s="58"/>
      <c r="B493" s="59" t="s">
        <v>13</v>
      </c>
      <c r="C493" s="60">
        <f>COUNTA(E444:E492)</f>
        <v>49</v>
      </c>
      <c r="D493" s="58"/>
      <c r="E493" s="66"/>
      <c r="F493" s="61"/>
      <c r="G493" s="61"/>
      <c r="H493" s="62">
        <f>SUM(H444:H492)</f>
        <v>498.2</v>
      </c>
      <c r="I493" s="58"/>
      <c r="J493" s="63" t="s">
        <v>351</v>
      </c>
      <c r="K493" s="62"/>
    </row>
    <row r="494" spans="1:11" s="64" customFormat="1" ht="21.75" customHeight="1" x14ac:dyDescent="0.25">
      <c r="A494" s="58"/>
      <c r="B494" s="59" t="s">
        <v>14</v>
      </c>
      <c r="C494" s="60">
        <f>COUNTIF(E444:E492,"Đột xuất")</f>
        <v>5</v>
      </c>
      <c r="D494" s="58"/>
      <c r="E494" s="66"/>
      <c r="F494" s="61"/>
      <c r="G494" s="61"/>
      <c r="H494" s="65"/>
      <c r="I494" s="58"/>
      <c r="J494" s="63" t="s">
        <v>351</v>
      </c>
      <c r="K494" s="62"/>
    </row>
    <row r="495" spans="1:11" ht="65.25" customHeight="1" x14ac:dyDescent="0.25">
      <c r="A495" s="18">
        <v>1</v>
      </c>
      <c r="B495" s="83" t="s">
        <v>283</v>
      </c>
      <c r="C495" s="6" t="s">
        <v>10</v>
      </c>
      <c r="D495" s="8">
        <v>46137</v>
      </c>
      <c r="E495" s="6" t="s">
        <v>12</v>
      </c>
      <c r="F495" s="6">
        <v>10</v>
      </c>
      <c r="G495" s="9">
        <v>1</v>
      </c>
      <c r="H495" s="10">
        <f t="shared" ref="H495:H502" si="35">G495*F495</f>
        <v>10</v>
      </c>
      <c r="I495" s="7" t="s">
        <v>284</v>
      </c>
      <c r="J495" s="47" t="s">
        <v>299</v>
      </c>
      <c r="K495" s="11"/>
    </row>
    <row r="496" spans="1:11" ht="69" customHeight="1" x14ac:dyDescent="0.25">
      <c r="A496" s="18">
        <v>2</v>
      </c>
      <c r="B496" s="83" t="s">
        <v>285</v>
      </c>
      <c r="C496" s="6" t="s">
        <v>10</v>
      </c>
      <c r="D496" s="8">
        <v>46167</v>
      </c>
      <c r="E496" s="6" t="s">
        <v>12</v>
      </c>
      <c r="F496" s="6">
        <v>10</v>
      </c>
      <c r="G496" s="9">
        <v>1</v>
      </c>
      <c r="H496" s="10">
        <f t="shared" si="35"/>
        <v>10</v>
      </c>
      <c r="I496" s="7" t="s">
        <v>286</v>
      </c>
      <c r="J496" s="47" t="s">
        <v>299</v>
      </c>
      <c r="K496" s="11"/>
    </row>
    <row r="497" spans="1:11" ht="64.5" customHeight="1" x14ac:dyDescent="0.25">
      <c r="A497" s="18">
        <v>3</v>
      </c>
      <c r="B497" s="83" t="s">
        <v>287</v>
      </c>
      <c r="C497" s="6" t="s">
        <v>10</v>
      </c>
      <c r="D497" s="8">
        <v>46198</v>
      </c>
      <c r="E497" s="6" t="s">
        <v>12</v>
      </c>
      <c r="F497" s="6">
        <v>10</v>
      </c>
      <c r="G497" s="9">
        <v>1</v>
      </c>
      <c r="H497" s="10">
        <f t="shared" si="35"/>
        <v>10</v>
      </c>
      <c r="I497" s="7" t="s">
        <v>288</v>
      </c>
      <c r="J497" s="47" t="s">
        <v>299</v>
      </c>
      <c r="K497" s="11"/>
    </row>
    <row r="498" spans="1:11" ht="105" customHeight="1" x14ac:dyDescent="0.25">
      <c r="A498" s="18">
        <v>4</v>
      </c>
      <c r="B498" s="83" t="s">
        <v>289</v>
      </c>
      <c r="C498" s="6" t="s">
        <v>10</v>
      </c>
      <c r="D498" s="8">
        <v>46198</v>
      </c>
      <c r="E498" s="6" t="s">
        <v>12</v>
      </c>
      <c r="F498" s="6">
        <v>10</v>
      </c>
      <c r="G498" s="9">
        <v>1.1000000000000001</v>
      </c>
      <c r="H498" s="10">
        <f t="shared" si="35"/>
        <v>11</v>
      </c>
      <c r="I498" s="7" t="s">
        <v>290</v>
      </c>
      <c r="J498" s="47" t="s">
        <v>299</v>
      </c>
      <c r="K498" s="11"/>
    </row>
    <row r="499" spans="1:11" ht="83.25" customHeight="1" x14ac:dyDescent="0.25">
      <c r="A499" s="18">
        <v>5</v>
      </c>
      <c r="B499" s="83" t="s">
        <v>291</v>
      </c>
      <c r="C499" s="6" t="s">
        <v>292</v>
      </c>
      <c r="D499" s="8">
        <v>46172</v>
      </c>
      <c r="E499" s="6" t="s">
        <v>55</v>
      </c>
      <c r="F499" s="6">
        <v>12</v>
      </c>
      <c r="G499" s="9">
        <v>1</v>
      </c>
      <c r="H499" s="10">
        <f>G499*F499</f>
        <v>12</v>
      </c>
      <c r="I499" s="7" t="s">
        <v>293</v>
      </c>
      <c r="J499" s="47" t="s">
        <v>299</v>
      </c>
      <c r="K499" s="11"/>
    </row>
    <row r="500" spans="1:11" ht="78.75" x14ac:dyDescent="0.25">
      <c r="A500" s="18">
        <v>6</v>
      </c>
      <c r="B500" s="88" t="s">
        <v>294</v>
      </c>
      <c r="C500" s="6" t="s">
        <v>54</v>
      </c>
      <c r="D500" s="8">
        <v>46197</v>
      </c>
      <c r="E500" s="6" t="s">
        <v>55</v>
      </c>
      <c r="F500" s="6">
        <v>12</v>
      </c>
      <c r="G500" s="9">
        <v>1</v>
      </c>
      <c r="H500" s="10">
        <f t="shared" si="35"/>
        <v>12</v>
      </c>
      <c r="I500" s="7" t="s">
        <v>295</v>
      </c>
      <c r="J500" s="47" t="s">
        <v>299</v>
      </c>
      <c r="K500" s="11"/>
    </row>
    <row r="501" spans="1:11" ht="141.75" x14ac:dyDescent="0.25">
      <c r="A501" s="18">
        <v>7</v>
      </c>
      <c r="B501" s="83" t="s">
        <v>296</v>
      </c>
      <c r="C501" s="6" t="s">
        <v>54</v>
      </c>
      <c r="D501" s="8">
        <v>46172</v>
      </c>
      <c r="E501" s="6" t="s">
        <v>12</v>
      </c>
      <c r="F501" s="6">
        <v>10</v>
      </c>
      <c r="G501" s="9">
        <v>1</v>
      </c>
      <c r="H501" s="10">
        <f t="shared" si="35"/>
        <v>10</v>
      </c>
      <c r="I501" s="7" t="s">
        <v>297</v>
      </c>
      <c r="J501" s="47" t="s">
        <v>299</v>
      </c>
      <c r="K501" s="11"/>
    </row>
    <row r="502" spans="1:11" ht="321" customHeight="1" x14ac:dyDescent="0.25">
      <c r="A502" s="18">
        <v>8</v>
      </c>
      <c r="B502" s="89" t="s">
        <v>298</v>
      </c>
      <c r="C502" s="15" t="s">
        <v>10</v>
      </c>
      <c r="D502" s="38">
        <v>46203</v>
      </c>
      <c r="E502" s="6" t="s">
        <v>55</v>
      </c>
      <c r="F502" s="15">
        <v>12</v>
      </c>
      <c r="G502" s="9">
        <v>1.1000000000000001</v>
      </c>
      <c r="H502" s="10">
        <f t="shared" si="35"/>
        <v>13.200000000000001</v>
      </c>
      <c r="I502" s="7" t="s">
        <v>1054</v>
      </c>
      <c r="J502" s="47" t="s">
        <v>299</v>
      </c>
      <c r="K502" s="110"/>
    </row>
    <row r="503" spans="1:11" s="64" customFormat="1" ht="21.95" customHeight="1" x14ac:dyDescent="0.25">
      <c r="A503" s="67"/>
      <c r="B503" s="59" t="s">
        <v>13</v>
      </c>
      <c r="C503" s="60">
        <f>COUNTA(E495:E502)</f>
        <v>8</v>
      </c>
      <c r="D503" s="67"/>
      <c r="E503" s="67"/>
      <c r="F503" s="68"/>
      <c r="G503" s="68"/>
      <c r="H503" s="69"/>
      <c r="I503" s="67"/>
      <c r="J503" s="63" t="s">
        <v>299</v>
      </c>
      <c r="K503" s="62"/>
    </row>
    <row r="504" spans="1:11" s="64" customFormat="1" ht="21.95" customHeight="1" x14ac:dyDescent="0.25">
      <c r="A504" s="67"/>
      <c r="B504" s="59" t="s">
        <v>14</v>
      </c>
      <c r="C504" s="60">
        <f>COUNTIF(E495:E502,"Đột xuất")</f>
        <v>3</v>
      </c>
      <c r="D504" s="67"/>
      <c r="E504" s="67"/>
      <c r="F504" s="68"/>
      <c r="G504" s="68"/>
      <c r="H504" s="70"/>
      <c r="I504" s="67"/>
      <c r="J504" s="63" t="s">
        <v>299</v>
      </c>
      <c r="K504" s="62"/>
    </row>
    <row r="505" spans="1:11" ht="33" x14ac:dyDescent="0.25">
      <c r="A505" s="18">
        <v>1</v>
      </c>
      <c r="B505" s="83" t="s">
        <v>300</v>
      </c>
      <c r="C505" s="6" t="s">
        <v>301</v>
      </c>
      <c r="D505" s="39" t="s">
        <v>302</v>
      </c>
      <c r="E505" s="6" t="s">
        <v>12</v>
      </c>
      <c r="F505" s="6">
        <v>10</v>
      </c>
      <c r="G505" s="9">
        <v>1</v>
      </c>
      <c r="H505" s="10">
        <f t="shared" ref="H505:H513" si="36">G505*F505</f>
        <v>10</v>
      </c>
      <c r="I505" s="6" t="s">
        <v>303</v>
      </c>
      <c r="J505" s="47" t="s">
        <v>319</v>
      </c>
      <c r="K505" s="11"/>
    </row>
    <row r="506" spans="1:11" ht="33" x14ac:dyDescent="0.25">
      <c r="A506" s="18">
        <v>2</v>
      </c>
      <c r="B506" s="83" t="s">
        <v>304</v>
      </c>
      <c r="C506" s="6" t="s">
        <v>301</v>
      </c>
      <c r="D506" s="6" t="s">
        <v>17</v>
      </c>
      <c r="E506" s="6" t="s">
        <v>12</v>
      </c>
      <c r="F506" s="6">
        <v>10</v>
      </c>
      <c r="G506" s="9">
        <v>1</v>
      </c>
      <c r="H506" s="10">
        <f t="shared" si="36"/>
        <v>10</v>
      </c>
      <c r="I506" s="6" t="s">
        <v>303</v>
      </c>
      <c r="J506" s="47" t="s">
        <v>319</v>
      </c>
      <c r="K506" s="11"/>
    </row>
    <row r="507" spans="1:11" ht="49.5" x14ac:dyDescent="0.25">
      <c r="A507" s="18">
        <v>3</v>
      </c>
      <c r="B507" s="83" t="s">
        <v>305</v>
      </c>
      <c r="C507" s="6" t="s">
        <v>301</v>
      </c>
      <c r="D507" s="6" t="s">
        <v>18</v>
      </c>
      <c r="E507" s="6" t="s">
        <v>12</v>
      </c>
      <c r="F507" s="6">
        <v>10</v>
      </c>
      <c r="G507" s="9">
        <v>1</v>
      </c>
      <c r="H507" s="10">
        <f t="shared" si="36"/>
        <v>10</v>
      </c>
      <c r="I507" s="6" t="s">
        <v>303</v>
      </c>
      <c r="J507" s="47" t="s">
        <v>319</v>
      </c>
      <c r="K507" s="11"/>
    </row>
    <row r="508" spans="1:11" ht="36" customHeight="1" x14ac:dyDescent="0.25">
      <c r="A508" s="18">
        <v>4</v>
      </c>
      <c r="B508" s="83" t="s">
        <v>306</v>
      </c>
      <c r="C508" s="6" t="s">
        <v>10</v>
      </c>
      <c r="D508" s="13" t="s">
        <v>132</v>
      </c>
      <c r="E508" s="6" t="s">
        <v>12</v>
      </c>
      <c r="F508" s="6">
        <v>10</v>
      </c>
      <c r="G508" s="9">
        <v>1</v>
      </c>
      <c r="H508" s="10">
        <f t="shared" si="36"/>
        <v>10</v>
      </c>
      <c r="I508" s="6" t="s">
        <v>307</v>
      </c>
      <c r="J508" s="47" t="s">
        <v>319</v>
      </c>
      <c r="K508" s="11"/>
    </row>
    <row r="509" spans="1:11" ht="37.5" customHeight="1" x14ac:dyDescent="0.25">
      <c r="A509" s="18">
        <v>5</v>
      </c>
      <c r="B509" s="88" t="s">
        <v>308</v>
      </c>
      <c r="C509" s="6" t="s">
        <v>10</v>
      </c>
      <c r="D509" s="39" t="s">
        <v>273</v>
      </c>
      <c r="E509" s="6" t="s">
        <v>55</v>
      </c>
      <c r="F509" s="6">
        <v>10</v>
      </c>
      <c r="G509" s="9">
        <v>1</v>
      </c>
      <c r="H509" s="10">
        <f>G509*F509</f>
        <v>10</v>
      </c>
      <c r="I509" s="6" t="s">
        <v>309</v>
      </c>
      <c r="J509" s="47" t="s">
        <v>319</v>
      </c>
      <c r="K509" s="11"/>
    </row>
    <row r="510" spans="1:11" ht="38.25" customHeight="1" x14ac:dyDescent="0.25">
      <c r="A510" s="18">
        <v>6</v>
      </c>
      <c r="B510" s="88" t="s">
        <v>310</v>
      </c>
      <c r="C510" s="6" t="s">
        <v>10</v>
      </c>
      <c r="D510" s="39" t="s">
        <v>88</v>
      </c>
      <c r="E510" s="6" t="s">
        <v>12</v>
      </c>
      <c r="F510" s="6">
        <v>10</v>
      </c>
      <c r="G510" s="9">
        <v>1</v>
      </c>
      <c r="H510" s="10">
        <f t="shared" si="36"/>
        <v>10</v>
      </c>
      <c r="I510" s="6" t="s">
        <v>309</v>
      </c>
      <c r="J510" s="47" t="s">
        <v>319</v>
      </c>
      <c r="K510" s="11"/>
    </row>
    <row r="511" spans="1:11" ht="49.5" x14ac:dyDescent="0.25">
      <c r="A511" s="18">
        <v>7</v>
      </c>
      <c r="B511" s="88" t="s">
        <v>311</v>
      </c>
      <c r="C511" s="6" t="s">
        <v>301</v>
      </c>
      <c r="D511" s="39" t="s">
        <v>312</v>
      </c>
      <c r="E511" s="6" t="s">
        <v>12</v>
      </c>
      <c r="F511" s="6">
        <v>10</v>
      </c>
      <c r="G511" s="9">
        <v>1</v>
      </c>
      <c r="H511" s="10">
        <f t="shared" si="36"/>
        <v>10</v>
      </c>
      <c r="I511" s="6" t="s">
        <v>303</v>
      </c>
      <c r="J511" s="47" t="s">
        <v>319</v>
      </c>
      <c r="K511" s="11"/>
    </row>
    <row r="512" spans="1:11" ht="49.5" customHeight="1" x14ac:dyDescent="0.25">
      <c r="A512" s="18">
        <v>8</v>
      </c>
      <c r="B512" s="89" t="s">
        <v>313</v>
      </c>
      <c r="C512" s="15" t="s">
        <v>54</v>
      </c>
      <c r="D512" s="40" t="s">
        <v>129</v>
      </c>
      <c r="E512" s="6" t="s">
        <v>55</v>
      </c>
      <c r="F512" s="15">
        <v>10</v>
      </c>
      <c r="G512" s="9">
        <v>1</v>
      </c>
      <c r="H512" s="10">
        <f t="shared" si="36"/>
        <v>10</v>
      </c>
      <c r="I512" s="6" t="s">
        <v>314</v>
      </c>
      <c r="J512" s="47" t="s">
        <v>319</v>
      </c>
      <c r="K512" s="111"/>
    </row>
    <row r="513" spans="1:11" ht="49.5" customHeight="1" x14ac:dyDescent="0.25">
      <c r="A513" s="18">
        <v>9</v>
      </c>
      <c r="B513" s="89" t="s">
        <v>315</v>
      </c>
      <c r="C513" s="15" t="s">
        <v>316</v>
      </c>
      <c r="D513" s="40" t="s">
        <v>317</v>
      </c>
      <c r="E513" s="6" t="s">
        <v>55</v>
      </c>
      <c r="F513" s="15">
        <v>10</v>
      </c>
      <c r="G513" s="9">
        <v>1</v>
      </c>
      <c r="H513" s="10">
        <f t="shared" si="36"/>
        <v>10</v>
      </c>
      <c r="I513" s="6" t="s">
        <v>318</v>
      </c>
      <c r="J513" s="47" t="s">
        <v>319</v>
      </c>
      <c r="K513" s="112"/>
    </row>
    <row r="514" spans="1:11" s="64" customFormat="1" ht="21.95" customHeight="1" x14ac:dyDescent="0.25">
      <c r="A514" s="67"/>
      <c r="B514" s="59" t="s">
        <v>13</v>
      </c>
      <c r="C514" s="60">
        <f>COUNTA(E505:E513)</f>
        <v>9</v>
      </c>
      <c r="D514" s="67"/>
      <c r="E514" s="67"/>
      <c r="F514" s="68"/>
      <c r="G514" s="68"/>
      <c r="H514" s="69"/>
      <c r="I514" s="67"/>
      <c r="J514" s="63" t="s">
        <v>319</v>
      </c>
      <c r="K514" s="62"/>
    </row>
    <row r="515" spans="1:11" s="64" customFormat="1" ht="21.95" customHeight="1" x14ac:dyDescent="0.25">
      <c r="A515" s="67"/>
      <c r="B515" s="59" t="s">
        <v>14</v>
      </c>
      <c r="C515" s="60">
        <f>COUNTIF(E505:E513,"Đột xuất")</f>
        <v>3</v>
      </c>
      <c r="D515" s="67"/>
      <c r="E515" s="67"/>
      <c r="F515" s="68"/>
      <c r="G515" s="68"/>
      <c r="H515" s="70"/>
      <c r="I515" s="67"/>
      <c r="J515" s="63" t="s">
        <v>319</v>
      </c>
      <c r="K515" s="62"/>
    </row>
    <row r="516" spans="1:11" ht="24" customHeight="1" x14ac:dyDescent="0.25">
      <c r="A516" s="18">
        <v>1</v>
      </c>
      <c r="B516" s="83" t="s">
        <v>23</v>
      </c>
      <c r="C516" s="6" t="s">
        <v>10</v>
      </c>
      <c r="D516" s="13" t="s">
        <v>21</v>
      </c>
      <c r="E516" s="6" t="s">
        <v>12</v>
      </c>
      <c r="F516" s="6">
        <v>10</v>
      </c>
      <c r="G516" s="9">
        <v>1</v>
      </c>
      <c r="H516" s="10">
        <f t="shared" ref="H516:H560" si="37">G516*F516</f>
        <v>10</v>
      </c>
      <c r="I516" s="6" t="s">
        <v>22</v>
      </c>
      <c r="J516" s="47" t="s">
        <v>139</v>
      </c>
      <c r="K516" s="11"/>
    </row>
    <row r="517" spans="1:11" ht="24" customHeight="1" x14ac:dyDescent="0.25">
      <c r="A517" s="18">
        <v>2</v>
      </c>
      <c r="B517" s="83" t="s">
        <v>25</v>
      </c>
      <c r="C517" s="6" t="s">
        <v>10</v>
      </c>
      <c r="D517" s="39" t="s">
        <v>24</v>
      </c>
      <c r="E517" s="6" t="s">
        <v>12</v>
      </c>
      <c r="F517" s="6">
        <v>10</v>
      </c>
      <c r="G517" s="9">
        <v>1</v>
      </c>
      <c r="H517" s="10">
        <f t="shared" si="37"/>
        <v>10</v>
      </c>
      <c r="I517" s="6" t="s">
        <v>22</v>
      </c>
      <c r="J517" s="47" t="s">
        <v>139</v>
      </c>
      <c r="K517" s="11"/>
    </row>
    <row r="518" spans="1:11" ht="24" customHeight="1" x14ac:dyDescent="0.25">
      <c r="A518" s="18">
        <v>3</v>
      </c>
      <c r="B518" s="83" t="s">
        <v>27</v>
      </c>
      <c r="C518" s="6" t="s">
        <v>10</v>
      </c>
      <c r="D518" s="39" t="s">
        <v>26</v>
      </c>
      <c r="E518" s="6" t="s">
        <v>12</v>
      </c>
      <c r="F518" s="6">
        <v>10</v>
      </c>
      <c r="G518" s="9">
        <v>1</v>
      </c>
      <c r="H518" s="10">
        <f t="shared" si="37"/>
        <v>10</v>
      </c>
      <c r="I518" s="6" t="s">
        <v>22</v>
      </c>
      <c r="J518" s="47" t="s">
        <v>139</v>
      </c>
      <c r="K518" s="11"/>
    </row>
    <row r="519" spans="1:11" ht="48.75" customHeight="1" x14ac:dyDescent="0.25">
      <c r="A519" s="18">
        <v>4</v>
      </c>
      <c r="B519" s="84" t="s">
        <v>29</v>
      </c>
      <c r="C519" s="6" t="s">
        <v>30</v>
      </c>
      <c r="D519" s="39" t="s">
        <v>31</v>
      </c>
      <c r="E519" s="6" t="s">
        <v>12</v>
      </c>
      <c r="F519" s="6">
        <v>10</v>
      </c>
      <c r="G519" s="9">
        <v>1</v>
      </c>
      <c r="H519" s="10">
        <f t="shared" si="37"/>
        <v>10</v>
      </c>
      <c r="I519" s="6" t="s">
        <v>32</v>
      </c>
      <c r="J519" s="47" t="s">
        <v>139</v>
      </c>
      <c r="K519" s="11"/>
    </row>
    <row r="520" spans="1:11" ht="52.5" customHeight="1" x14ac:dyDescent="0.25">
      <c r="A520" s="18">
        <v>5</v>
      </c>
      <c r="B520" s="84" t="s">
        <v>33</v>
      </c>
      <c r="C520" s="6" t="s">
        <v>30</v>
      </c>
      <c r="D520" s="39" t="s">
        <v>34</v>
      </c>
      <c r="E520" s="6" t="s">
        <v>12</v>
      </c>
      <c r="F520" s="6">
        <v>10</v>
      </c>
      <c r="G520" s="9">
        <v>1</v>
      </c>
      <c r="H520" s="10">
        <f t="shared" si="37"/>
        <v>10</v>
      </c>
      <c r="I520" s="6" t="s">
        <v>32</v>
      </c>
      <c r="J520" s="47" t="s">
        <v>139</v>
      </c>
      <c r="K520" s="11"/>
    </row>
    <row r="521" spans="1:11" ht="75" customHeight="1" x14ac:dyDescent="0.25">
      <c r="A521" s="18">
        <v>6</v>
      </c>
      <c r="B521" s="84" t="s">
        <v>35</v>
      </c>
      <c r="C521" s="6" t="s">
        <v>36</v>
      </c>
      <c r="D521" s="39" t="s">
        <v>37</v>
      </c>
      <c r="E521" s="6" t="s">
        <v>12</v>
      </c>
      <c r="F521" s="6">
        <v>10</v>
      </c>
      <c r="G521" s="9">
        <v>1</v>
      </c>
      <c r="H521" s="10">
        <f t="shared" si="37"/>
        <v>10</v>
      </c>
      <c r="I521" s="6" t="s">
        <v>38</v>
      </c>
      <c r="J521" s="47" t="s">
        <v>139</v>
      </c>
      <c r="K521" s="11"/>
    </row>
    <row r="522" spans="1:11" ht="84.75" customHeight="1" x14ac:dyDescent="0.25">
      <c r="A522" s="18">
        <v>7</v>
      </c>
      <c r="B522" s="84" t="s">
        <v>39</v>
      </c>
      <c r="C522" s="6" t="s">
        <v>40</v>
      </c>
      <c r="D522" s="13" t="s">
        <v>31</v>
      </c>
      <c r="E522" s="6" t="s">
        <v>12</v>
      </c>
      <c r="F522" s="6">
        <v>10</v>
      </c>
      <c r="G522" s="9">
        <v>1</v>
      </c>
      <c r="H522" s="10">
        <f t="shared" si="37"/>
        <v>10</v>
      </c>
      <c r="I522" s="6" t="s">
        <v>41</v>
      </c>
      <c r="J522" s="47" t="s">
        <v>139</v>
      </c>
      <c r="K522" s="11"/>
    </row>
    <row r="523" spans="1:11" ht="83.25" customHeight="1" x14ac:dyDescent="0.25">
      <c r="A523" s="18">
        <v>8</v>
      </c>
      <c r="B523" s="84" t="s">
        <v>42</v>
      </c>
      <c r="C523" s="6" t="s">
        <v>40</v>
      </c>
      <c r="D523" s="13" t="s">
        <v>43</v>
      </c>
      <c r="E523" s="6" t="s">
        <v>12</v>
      </c>
      <c r="F523" s="6">
        <v>10</v>
      </c>
      <c r="G523" s="9">
        <v>1</v>
      </c>
      <c r="H523" s="10">
        <f t="shared" si="37"/>
        <v>10</v>
      </c>
      <c r="I523" s="6" t="s">
        <v>41</v>
      </c>
      <c r="J523" s="47" t="s">
        <v>139</v>
      </c>
      <c r="K523" s="11"/>
    </row>
    <row r="524" spans="1:11" ht="84.75" customHeight="1" x14ac:dyDescent="0.25">
      <c r="A524" s="18">
        <v>9</v>
      </c>
      <c r="B524" s="84" t="s">
        <v>44</v>
      </c>
      <c r="C524" s="6" t="s">
        <v>40</v>
      </c>
      <c r="D524" s="13" t="s">
        <v>45</v>
      </c>
      <c r="E524" s="6" t="s">
        <v>12</v>
      </c>
      <c r="F524" s="6">
        <v>10</v>
      </c>
      <c r="G524" s="9">
        <v>1</v>
      </c>
      <c r="H524" s="10">
        <f t="shared" si="37"/>
        <v>10</v>
      </c>
      <c r="I524" s="6" t="s">
        <v>41</v>
      </c>
      <c r="J524" s="47" t="s">
        <v>139</v>
      </c>
      <c r="K524" s="11"/>
    </row>
    <row r="525" spans="1:11" ht="86.25" customHeight="1" x14ac:dyDescent="0.25">
      <c r="A525" s="18">
        <v>10</v>
      </c>
      <c r="B525" s="84" t="s">
        <v>46</v>
      </c>
      <c r="C525" s="6" t="s">
        <v>40</v>
      </c>
      <c r="D525" s="13" t="s">
        <v>31</v>
      </c>
      <c r="E525" s="6" t="s">
        <v>12</v>
      </c>
      <c r="F525" s="6">
        <v>10</v>
      </c>
      <c r="G525" s="9">
        <v>1</v>
      </c>
      <c r="H525" s="10">
        <f t="shared" si="37"/>
        <v>10</v>
      </c>
      <c r="I525" s="6" t="s">
        <v>41</v>
      </c>
      <c r="J525" s="47" t="s">
        <v>139</v>
      </c>
      <c r="K525" s="11"/>
    </row>
    <row r="526" spans="1:11" ht="86.25" customHeight="1" x14ac:dyDescent="0.25">
      <c r="A526" s="18">
        <v>11</v>
      </c>
      <c r="B526" s="84" t="s">
        <v>47</v>
      </c>
      <c r="C526" s="6" t="s">
        <v>40</v>
      </c>
      <c r="D526" s="13" t="s">
        <v>43</v>
      </c>
      <c r="E526" s="6" t="s">
        <v>12</v>
      </c>
      <c r="F526" s="6">
        <v>10</v>
      </c>
      <c r="G526" s="9">
        <v>1</v>
      </c>
      <c r="H526" s="10">
        <f t="shared" si="37"/>
        <v>10</v>
      </c>
      <c r="I526" s="6" t="s">
        <v>41</v>
      </c>
      <c r="J526" s="47" t="s">
        <v>139</v>
      </c>
      <c r="K526" s="11"/>
    </row>
    <row r="527" spans="1:11" ht="86.25" customHeight="1" x14ac:dyDescent="0.25">
      <c r="A527" s="18">
        <v>12</v>
      </c>
      <c r="B527" s="84" t="s">
        <v>48</v>
      </c>
      <c r="C527" s="6" t="s">
        <v>40</v>
      </c>
      <c r="D527" s="13" t="s">
        <v>45</v>
      </c>
      <c r="E527" s="6" t="s">
        <v>12</v>
      </c>
      <c r="F527" s="6">
        <v>10</v>
      </c>
      <c r="G527" s="9">
        <v>1</v>
      </c>
      <c r="H527" s="10">
        <f t="shared" si="37"/>
        <v>10</v>
      </c>
      <c r="I527" s="6" t="s">
        <v>41</v>
      </c>
      <c r="J527" s="47" t="s">
        <v>139</v>
      </c>
      <c r="K527" s="11"/>
    </row>
    <row r="528" spans="1:11" ht="87" customHeight="1" x14ac:dyDescent="0.25">
      <c r="A528" s="18">
        <v>13</v>
      </c>
      <c r="B528" s="84" t="s">
        <v>49</v>
      </c>
      <c r="C528" s="6" t="s">
        <v>50</v>
      </c>
      <c r="D528" s="39" t="s">
        <v>51</v>
      </c>
      <c r="E528" s="6" t="s">
        <v>12</v>
      </c>
      <c r="F528" s="6">
        <v>10</v>
      </c>
      <c r="G528" s="9">
        <v>1</v>
      </c>
      <c r="H528" s="10">
        <f t="shared" si="37"/>
        <v>10</v>
      </c>
      <c r="I528" s="6" t="s">
        <v>52</v>
      </c>
      <c r="J528" s="47" t="s">
        <v>139</v>
      </c>
      <c r="K528" s="11"/>
    </row>
    <row r="529" spans="1:11" ht="66" customHeight="1" x14ac:dyDescent="0.25">
      <c r="A529" s="18">
        <v>14</v>
      </c>
      <c r="B529" s="84" t="s">
        <v>53</v>
      </c>
      <c r="C529" s="6" t="s">
        <v>54</v>
      </c>
      <c r="D529" s="39" t="s">
        <v>21</v>
      </c>
      <c r="E529" s="6" t="s">
        <v>55</v>
      </c>
      <c r="F529" s="6">
        <v>12</v>
      </c>
      <c r="G529" s="9">
        <v>1</v>
      </c>
      <c r="H529" s="10">
        <f t="shared" si="37"/>
        <v>12</v>
      </c>
      <c r="I529" s="6" t="s">
        <v>56</v>
      </c>
      <c r="J529" s="47" t="s">
        <v>139</v>
      </c>
      <c r="K529" s="11"/>
    </row>
    <row r="530" spans="1:11" ht="68.25" customHeight="1" x14ac:dyDescent="0.25">
      <c r="A530" s="18">
        <v>15</v>
      </c>
      <c r="B530" s="90" t="s">
        <v>57</v>
      </c>
      <c r="C530" s="6" t="s">
        <v>58</v>
      </c>
      <c r="D530" s="39" t="s">
        <v>31</v>
      </c>
      <c r="E530" s="6" t="s">
        <v>12</v>
      </c>
      <c r="F530" s="6">
        <v>10</v>
      </c>
      <c r="G530" s="9">
        <v>1</v>
      </c>
      <c r="H530" s="10">
        <f t="shared" si="37"/>
        <v>10</v>
      </c>
      <c r="I530" s="41" t="s">
        <v>59</v>
      </c>
      <c r="J530" s="47" t="s">
        <v>139</v>
      </c>
      <c r="K530" s="76"/>
    </row>
    <row r="531" spans="1:11" ht="69" customHeight="1" x14ac:dyDescent="0.25">
      <c r="A531" s="18">
        <v>16</v>
      </c>
      <c r="B531" s="90" t="s">
        <v>60</v>
      </c>
      <c r="C531" s="6" t="s">
        <v>58</v>
      </c>
      <c r="D531" s="39" t="s">
        <v>43</v>
      </c>
      <c r="E531" s="6" t="s">
        <v>12</v>
      </c>
      <c r="F531" s="6">
        <v>10</v>
      </c>
      <c r="G531" s="9">
        <v>1</v>
      </c>
      <c r="H531" s="10">
        <f t="shared" si="37"/>
        <v>10</v>
      </c>
      <c r="I531" s="41" t="s">
        <v>59</v>
      </c>
      <c r="J531" s="47" t="s">
        <v>139</v>
      </c>
      <c r="K531" s="11"/>
    </row>
    <row r="532" spans="1:11" ht="74.25" customHeight="1" x14ac:dyDescent="0.25">
      <c r="A532" s="18">
        <v>17</v>
      </c>
      <c r="B532" s="90" t="s">
        <v>61</v>
      </c>
      <c r="C532" s="6" t="s">
        <v>58</v>
      </c>
      <c r="D532" s="39" t="s">
        <v>28</v>
      </c>
      <c r="E532" s="6" t="s">
        <v>12</v>
      </c>
      <c r="F532" s="6">
        <v>10</v>
      </c>
      <c r="G532" s="9">
        <v>1</v>
      </c>
      <c r="H532" s="10">
        <f t="shared" si="37"/>
        <v>10</v>
      </c>
      <c r="I532" s="41" t="s">
        <v>59</v>
      </c>
      <c r="J532" s="47" t="s">
        <v>139</v>
      </c>
      <c r="K532" s="11"/>
    </row>
    <row r="533" spans="1:11" ht="66.75" customHeight="1" x14ac:dyDescent="0.25">
      <c r="A533" s="18">
        <v>18</v>
      </c>
      <c r="B533" s="91" t="s">
        <v>62</v>
      </c>
      <c r="C533" s="6" t="s">
        <v>63</v>
      </c>
      <c r="D533" s="39" t="s">
        <v>51</v>
      </c>
      <c r="E533" s="6" t="s">
        <v>55</v>
      </c>
      <c r="F533" s="6">
        <v>12</v>
      </c>
      <c r="G533" s="9">
        <v>1</v>
      </c>
      <c r="H533" s="10">
        <f t="shared" si="37"/>
        <v>12</v>
      </c>
      <c r="I533" s="6" t="s">
        <v>64</v>
      </c>
      <c r="J533" s="47" t="s">
        <v>139</v>
      </c>
      <c r="K533" s="11"/>
    </row>
    <row r="534" spans="1:11" ht="115.5" customHeight="1" x14ac:dyDescent="0.25">
      <c r="A534" s="18">
        <v>19</v>
      </c>
      <c r="B534" s="91" t="s">
        <v>65</v>
      </c>
      <c r="C534" s="6" t="s">
        <v>66</v>
      </c>
      <c r="D534" s="39" t="s">
        <v>67</v>
      </c>
      <c r="E534" s="6" t="s">
        <v>55</v>
      </c>
      <c r="F534" s="6">
        <v>12</v>
      </c>
      <c r="G534" s="9">
        <v>1</v>
      </c>
      <c r="H534" s="10">
        <f t="shared" si="37"/>
        <v>12</v>
      </c>
      <c r="I534" s="6" t="s">
        <v>68</v>
      </c>
      <c r="J534" s="47" t="s">
        <v>139</v>
      </c>
      <c r="K534" s="11"/>
    </row>
    <row r="535" spans="1:11" ht="37.5" customHeight="1" x14ac:dyDescent="0.25">
      <c r="A535" s="18">
        <v>20</v>
      </c>
      <c r="B535" s="92" t="s">
        <v>69</v>
      </c>
      <c r="C535" s="6" t="s">
        <v>70</v>
      </c>
      <c r="D535" s="8">
        <v>46142</v>
      </c>
      <c r="E535" s="6" t="s">
        <v>12</v>
      </c>
      <c r="F535" s="6">
        <v>10</v>
      </c>
      <c r="G535" s="9">
        <v>1</v>
      </c>
      <c r="H535" s="10">
        <f t="shared" si="37"/>
        <v>10</v>
      </c>
      <c r="I535" s="6" t="s">
        <v>71</v>
      </c>
      <c r="J535" s="47" t="s">
        <v>139</v>
      </c>
      <c r="K535" s="11"/>
    </row>
    <row r="536" spans="1:11" ht="69" customHeight="1" x14ac:dyDescent="0.25">
      <c r="A536" s="18">
        <v>21</v>
      </c>
      <c r="B536" s="92" t="s">
        <v>72</v>
      </c>
      <c r="C536" s="6" t="s">
        <v>73</v>
      </c>
      <c r="D536" s="39" t="s">
        <v>74</v>
      </c>
      <c r="E536" s="6" t="s">
        <v>55</v>
      </c>
      <c r="F536" s="6">
        <v>12</v>
      </c>
      <c r="G536" s="9">
        <v>1</v>
      </c>
      <c r="H536" s="10">
        <f t="shared" si="37"/>
        <v>12</v>
      </c>
      <c r="I536" s="6" t="s">
        <v>75</v>
      </c>
      <c r="J536" s="47" t="s">
        <v>139</v>
      </c>
      <c r="K536" s="11"/>
    </row>
    <row r="537" spans="1:11" ht="82.5" customHeight="1" x14ac:dyDescent="0.25">
      <c r="A537" s="18">
        <v>22</v>
      </c>
      <c r="B537" s="92" t="s">
        <v>76</v>
      </c>
      <c r="C537" s="6" t="s">
        <v>73</v>
      </c>
      <c r="D537" s="39" t="s">
        <v>77</v>
      </c>
      <c r="E537" s="6" t="s">
        <v>55</v>
      </c>
      <c r="F537" s="6">
        <v>12</v>
      </c>
      <c r="G537" s="9">
        <v>1</v>
      </c>
      <c r="H537" s="10">
        <f t="shared" si="37"/>
        <v>12</v>
      </c>
      <c r="I537" s="6" t="s">
        <v>78</v>
      </c>
      <c r="J537" s="47" t="s">
        <v>139</v>
      </c>
      <c r="K537" s="11"/>
    </row>
    <row r="538" spans="1:11" ht="54" customHeight="1" x14ac:dyDescent="0.25">
      <c r="A538" s="18">
        <v>23</v>
      </c>
      <c r="B538" s="93" t="s">
        <v>79</v>
      </c>
      <c r="C538" s="6" t="s">
        <v>80</v>
      </c>
      <c r="D538" s="39" t="s">
        <v>81</v>
      </c>
      <c r="E538" s="6" t="s">
        <v>55</v>
      </c>
      <c r="F538" s="6">
        <v>12</v>
      </c>
      <c r="G538" s="9">
        <v>1</v>
      </c>
      <c r="H538" s="10">
        <f t="shared" si="37"/>
        <v>12</v>
      </c>
      <c r="I538" s="6" t="s">
        <v>82</v>
      </c>
      <c r="J538" s="47" t="s">
        <v>139</v>
      </c>
      <c r="K538" s="11"/>
    </row>
    <row r="539" spans="1:11" ht="47.25" customHeight="1" x14ac:dyDescent="0.25">
      <c r="A539" s="18">
        <v>24</v>
      </c>
      <c r="B539" s="90" t="s">
        <v>83</v>
      </c>
      <c r="C539" s="6" t="s">
        <v>84</v>
      </c>
      <c r="D539" s="8">
        <v>46165</v>
      </c>
      <c r="E539" s="6" t="s">
        <v>55</v>
      </c>
      <c r="F539" s="6">
        <v>12</v>
      </c>
      <c r="G539" s="9">
        <v>1.2</v>
      </c>
      <c r="H539" s="10">
        <f t="shared" si="37"/>
        <v>14.399999999999999</v>
      </c>
      <c r="I539" s="6" t="s">
        <v>85</v>
      </c>
      <c r="J539" s="47" t="s">
        <v>139</v>
      </c>
      <c r="K539" s="11"/>
    </row>
    <row r="540" spans="1:11" ht="63" customHeight="1" x14ac:dyDescent="0.25">
      <c r="A540" s="18">
        <v>25</v>
      </c>
      <c r="B540" s="84" t="s">
        <v>86</v>
      </c>
      <c r="C540" s="6" t="s">
        <v>87</v>
      </c>
      <c r="D540" s="39" t="s">
        <v>88</v>
      </c>
      <c r="E540" s="6" t="s">
        <v>55</v>
      </c>
      <c r="F540" s="6">
        <v>12</v>
      </c>
      <c r="G540" s="9">
        <v>1</v>
      </c>
      <c r="H540" s="10">
        <f t="shared" si="37"/>
        <v>12</v>
      </c>
      <c r="I540" s="6" t="s">
        <v>89</v>
      </c>
      <c r="J540" s="47" t="s">
        <v>139</v>
      </c>
      <c r="K540" s="11"/>
    </row>
    <row r="541" spans="1:11" ht="40.5" customHeight="1" x14ac:dyDescent="0.25">
      <c r="A541" s="18">
        <v>26</v>
      </c>
      <c r="B541" s="84" t="s">
        <v>90</v>
      </c>
      <c r="C541" s="6" t="s">
        <v>91</v>
      </c>
      <c r="D541" s="39" t="s">
        <v>74</v>
      </c>
      <c r="E541" s="6" t="s">
        <v>55</v>
      </c>
      <c r="F541" s="6">
        <v>12</v>
      </c>
      <c r="G541" s="9">
        <v>1</v>
      </c>
      <c r="H541" s="10">
        <f t="shared" si="37"/>
        <v>12</v>
      </c>
      <c r="I541" s="6" t="s">
        <v>92</v>
      </c>
      <c r="J541" s="47" t="s">
        <v>139</v>
      </c>
      <c r="K541" s="11"/>
    </row>
    <row r="542" spans="1:11" ht="53.25" customHeight="1" x14ac:dyDescent="0.25">
      <c r="A542" s="18">
        <v>27</v>
      </c>
      <c r="B542" s="84" t="s">
        <v>93</v>
      </c>
      <c r="C542" s="6" t="s">
        <v>10</v>
      </c>
      <c r="D542" s="39" t="s">
        <v>94</v>
      </c>
      <c r="E542" s="6" t="s">
        <v>12</v>
      </c>
      <c r="F542" s="6">
        <v>10</v>
      </c>
      <c r="G542" s="9">
        <v>1.1000000000000001</v>
      </c>
      <c r="H542" s="10">
        <f t="shared" si="37"/>
        <v>11</v>
      </c>
      <c r="I542" s="6" t="s">
        <v>95</v>
      </c>
      <c r="J542" s="47" t="s">
        <v>139</v>
      </c>
      <c r="K542" s="11"/>
    </row>
    <row r="543" spans="1:11" ht="25.5" customHeight="1" x14ac:dyDescent="0.25">
      <c r="A543" s="18">
        <v>28</v>
      </c>
      <c r="B543" s="84" t="s">
        <v>96</v>
      </c>
      <c r="C543" s="6" t="s">
        <v>10</v>
      </c>
      <c r="D543" s="39" t="s">
        <v>97</v>
      </c>
      <c r="E543" s="6" t="s">
        <v>12</v>
      </c>
      <c r="F543" s="6">
        <v>10</v>
      </c>
      <c r="G543" s="9">
        <v>1</v>
      </c>
      <c r="H543" s="10">
        <f t="shared" si="37"/>
        <v>10</v>
      </c>
      <c r="I543" s="6" t="s">
        <v>98</v>
      </c>
      <c r="J543" s="47" t="s">
        <v>139</v>
      </c>
      <c r="K543" s="11"/>
    </row>
    <row r="544" spans="1:11" ht="46.5" customHeight="1" x14ac:dyDescent="0.25">
      <c r="A544" s="18">
        <v>29</v>
      </c>
      <c r="B544" s="84" t="s">
        <v>99</v>
      </c>
      <c r="C544" s="6" t="s">
        <v>100</v>
      </c>
      <c r="D544" s="13" t="s">
        <v>43</v>
      </c>
      <c r="E544" s="6" t="s">
        <v>55</v>
      </c>
      <c r="F544" s="6">
        <v>12</v>
      </c>
      <c r="G544" s="9">
        <v>1.1000000000000001</v>
      </c>
      <c r="H544" s="10">
        <f t="shared" si="37"/>
        <v>13.200000000000001</v>
      </c>
      <c r="I544" s="6" t="s">
        <v>101</v>
      </c>
      <c r="J544" s="47" t="s">
        <v>139</v>
      </c>
      <c r="K544" s="11"/>
    </row>
    <row r="545" spans="1:11" ht="25.5" customHeight="1" x14ac:dyDescent="0.25">
      <c r="A545" s="18">
        <v>30</v>
      </c>
      <c r="B545" s="84" t="s">
        <v>102</v>
      </c>
      <c r="C545" s="6" t="s">
        <v>103</v>
      </c>
      <c r="D545" s="39" t="s">
        <v>104</v>
      </c>
      <c r="E545" s="6" t="s">
        <v>55</v>
      </c>
      <c r="F545" s="6">
        <v>12</v>
      </c>
      <c r="G545" s="9">
        <v>1.2</v>
      </c>
      <c r="H545" s="10">
        <f t="shared" si="37"/>
        <v>14.399999999999999</v>
      </c>
      <c r="I545" s="6" t="s">
        <v>105</v>
      </c>
      <c r="J545" s="47" t="s">
        <v>139</v>
      </c>
      <c r="K545" s="11"/>
    </row>
    <row r="546" spans="1:11" ht="52.5" customHeight="1" x14ac:dyDescent="0.25">
      <c r="A546" s="18">
        <v>31</v>
      </c>
      <c r="B546" s="84" t="s">
        <v>106</v>
      </c>
      <c r="C546" s="6" t="s">
        <v>107</v>
      </c>
      <c r="D546" s="39" t="s">
        <v>11</v>
      </c>
      <c r="E546" s="6" t="s">
        <v>12</v>
      </c>
      <c r="F546" s="6">
        <v>10</v>
      </c>
      <c r="G546" s="9">
        <v>1</v>
      </c>
      <c r="H546" s="10">
        <f t="shared" si="37"/>
        <v>10</v>
      </c>
      <c r="I546" s="6" t="s">
        <v>108</v>
      </c>
      <c r="J546" s="47" t="s">
        <v>139</v>
      </c>
      <c r="K546" s="11"/>
    </row>
    <row r="547" spans="1:11" ht="85.5" customHeight="1" x14ac:dyDescent="0.25">
      <c r="A547" s="18">
        <v>32</v>
      </c>
      <c r="B547" s="84" t="s">
        <v>109</v>
      </c>
      <c r="C547" s="6" t="s">
        <v>110</v>
      </c>
      <c r="D547" s="39" t="s">
        <v>111</v>
      </c>
      <c r="E547" s="6" t="s">
        <v>55</v>
      </c>
      <c r="F547" s="6">
        <v>12</v>
      </c>
      <c r="G547" s="9">
        <v>1.2</v>
      </c>
      <c r="H547" s="10">
        <f t="shared" si="37"/>
        <v>14.399999999999999</v>
      </c>
      <c r="I547" s="41" t="s">
        <v>112</v>
      </c>
      <c r="J547" s="47" t="s">
        <v>139</v>
      </c>
      <c r="K547" s="11"/>
    </row>
    <row r="548" spans="1:11" ht="38.25" customHeight="1" x14ac:dyDescent="0.25">
      <c r="A548" s="18">
        <v>33</v>
      </c>
      <c r="B548" s="84" t="s">
        <v>113</v>
      </c>
      <c r="C548" s="6" t="s">
        <v>114</v>
      </c>
      <c r="D548" s="39" t="s">
        <v>31</v>
      </c>
      <c r="E548" s="6" t="s">
        <v>12</v>
      </c>
      <c r="F548" s="6">
        <v>10</v>
      </c>
      <c r="G548" s="9">
        <v>1.1000000000000001</v>
      </c>
      <c r="H548" s="10">
        <f t="shared" si="37"/>
        <v>11</v>
      </c>
      <c r="I548" s="6" t="s">
        <v>115</v>
      </c>
      <c r="J548" s="47" t="s">
        <v>139</v>
      </c>
      <c r="K548" s="11"/>
    </row>
    <row r="549" spans="1:11" ht="40.5" customHeight="1" x14ac:dyDescent="0.25">
      <c r="A549" s="18">
        <v>34</v>
      </c>
      <c r="B549" s="84" t="s">
        <v>116</v>
      </c>
      <c r="C549" s="6" t="s">
        <v>114</v>
      </c>
      <c r="D549" s="39" t="s">
        <v>43</v>
      </c>
      <c r="E549" s="6" t="s">
        <v>12</v>
      </c>
      <c r="F549" s="6">
        <v>10</v>
      </c>
      <c r="G549" s="9">
        <v>1.1000000000000001</v>
      </c>
      <c r="H549" s="10">
        <f t="shared" si="37"/>
        <v>11</v>
      </c>
      <c r="I549" s="6" t="s">
        <v>115</v>
      </c>
      <c r="J549" s="47" t="s">
        <v>139</v>
      </c>
      <c r="K549" s="11"/>
    </row>
    <row r="550" spans="1:11" ht="40.5" customHeight="1" x14ac:dyDescent="0.25">
      <c r="A550" s="18">
        <v>35</v>
      </c>
      <c r="B550" s="84" t="s">
        <v>117</v>
      </c>
      <c r="C550" s="6" t="s">
        <v>114</v>
      </c>
      <c r="D550" s="39" t="s">
        <v>28</v>
      </c>
      <c r="E550" s="6" t="s">
        <v>12</v>
      </c>
      <c r="F550" s="6">
        <v>10</v>
      </c>
      <c r="G550" s="9">
        <v>1.1000000000000001</v>
      </c>
      <c r="H550" s="10">
        <f t="shared" si="37"/>
        <v>11</v>
      </c>
      <c r="I550" s="6" t="s">
        <v>115</v>
      </c>
      <c r="J550" s="47" t="s">
        <v>139</v>
      </c>
      <c r="K550" s="11"/>
    </row>
    <row r="551" spans="1:11" ht="66" customHeight="1" x14ac:dyDescent="0.25">
      <c r="A551" s="18">
        <v>36</v>
      </c>
      <c r="B551" s="84" t="s">
        <v>118</v>
      </c>
      <c r="C551" s="6" t="s">
        <v>110</v>
      </c>
      <c r="D551" s="39" t="s">
        <v>119</v>
      </c>
      <c r="E551" s="6" t="s">
        <v>12</v>
      </c>
      <c r="F551" s="6">
        <v>10</v>
      </c>
      <c r="G551" s="9">
        <v>1</v>
      </c>
      <c r="H551" s="10">
        <f t="shared" si="37"/>
        <v>10</v>
      </c>
      <c r="I551" s="41" t="s">
        <v>120</v>
      </c>
      <c r="J551" s="47" t="s">
        <v>139</v>
      </c>
      <c r="K551" s="11"/>
    </row>
    <row r="552" spans="1:11" ht="66" customHeight="1" x14ac:dyDescent="0.25">
      <c r="A552" s="18">
        <v>37</v>
      </c>
      <c r="B552" s="84" t="s">
        <v>118</v>
      </c>
      <c r="C552" s="6" t="s">
        <v>110</v>
      </c>
      <c r="D552" s="39" t="s">
        <v>31</v>
      </c>
      <c r="E552" s="6" t="s">
        <v>12</v>
      </c>
      <c r="F552" s="6">
        <v>10</v>
      </c>
      <c r="G552" s="9">
        <v>1</v>
      </c>
      <c r="H552" s="10">
        <f t="shared" si="37"/>
        <v>10</v>
      </c>
      <c r="I552" s="41" t="s">
        <v>120</v>
      </c>
      <c r="J552" s="47" t="s">
        <v>139</v>
      </c>
      <c r="K552" s="11"/>
    </row>
    <row r="553" spans="1:11" ht="68.25" customHeight="1" x14ac:dyDescent="0.25">
      <c r="A553" s="18">
        <v>38</v>
      </c>
      <c r="B553" s="84" t="s">
        <v>118</v>
      </c>
      <c r="C553" s="6" t="s">
        <v>110</v>
      </c>
      <c r="D553" s="39" t="s">
        <v>43</v>
      </c>
      <c r="E553" s="6" t="s">
        <v>12</v>
      </c>
      <c r="F553" s="6">
        <v>10</v>
      </c>
      <c r="G553" s="9">
        <v>1</v>
      </c>
      <c r="H553" s="10">
        <f t="shared" si="37"/>
        <v>10</v>
      </c>
      <c r="I553" s="41" t="s">
        <v>120</v>
      </c>
      <c r="J553" s="47" t="s">
        <v>139</v>
      </c>
      <c r="K553" s="11"/>
    </row>
    <row r="554" spans="1:11" ht="36.75" customHeight="1" x14ac:dyDescent="0.25">
      <c r="A554" s="18">
        <v>39</v>
      </c>
      <c r="B554" s="84" t="s">
        <v>121</v>
      </c>
      <c r="C554" s="6" t="s">
        <v>10</v>
      </c>
      <c r="D554" s="39" t="s">
        <v>122</v>
      </c>
      <c r="E554" s="6" t="s">
        <v>55</v>
      </c>
      <c r="F554" s="6">
        <v>12</v>
      </c>
      <c r="G554" s="9">
        <v>1.2</v>
      </c>
      <c r="H554" s="10">
        <f t="shared" si="37"/>
        <v>14.399999999999999</v>
      </c>
      <c r="I554" s="6" t="s">
        <v>123</v>
      </c>
      <c r="J554" s="47" t="s">
        <v>139</v>
      </c>
      <c r="K554" s="11"/>
    </row>
    <row r="555" spans="1:11" ht="69" customHeight="1" x14ac:dyDescent="0.25">
      <c r="A555" s="18">
        <v>40</v>
      </c>
      <c r="B555" s="84" t="s">
        <v>124</v>
      </c>
      <c r="C555" s="6" t="s">
        <v>10</v>
      </c>
      <c r="D555" s="39"/>
      <c r="E555" s="6" t="s">
        <v>55</v>
      </c>
      <c r="F555" s="6">
        <v>12</v>
      </c>
      <c r="G555" s="9">
        <v>1.1000000000000001</v>
      </c>
      <c r="H555" s="10">
        <f t="shared" si="37"/>
        <v>13.200000000000001</v>
      </c>
      <c r="I555" s="6" t="s">
        <v>125</v>
      </c>
      <c r="J555" s="47" t="s">
        <v>139</v>
      </c>
      <c r="K555" s="11"/>
    </row>
    <row r="556" spans="1:11" ht="81" customHeight="1" x14ac:dyDescent="0.25">
      <c r="A556" s="18">
        <v>41</v>
      </c>
      <c r="B556" s="94" t="s">
        <v>1055</v>
      </c>
      <c r="C556" s="6" t="s">
        <v>54</v>
      </c>
      <c r="D556" s="39" t="s">
        <v>126</v>
      </c>
      <c r="E556" s="6" t="s">
        <v>12</v>
      </c>
      <c r="F556" s="6">
        <v>10</v>
      </c>
      <c r="G556" s="9">
        <v>1.2</v>
      </c>
      <c r="H556" s="10">
        <f t="shared" si="37"/>
        <v>12</v>
      </c>
      <c r="I556" s="6" t="s">
        <v>127</v>
      </c>
      <c r="J556" s="47" t="s">
        <v>139</v>
      </c>
      <c r="K556" s="11"/>
    </row>
    <row r="557" spans="1:11" ht="53.25" customHeight="1" x14ac:dyDescent="0.25">
      <c r="A557" s="18">
        <v>42</v>
      </c>
      <c r="B557" s="94" t="s">
        <v>128</v>
      </c>
      <c r="C557" s="6" t="s">
        <v>54</v>
      </c>
      <c r="D557" s="39" t="s">
        <v>129</v>
      </c>
      <c r="E557" s="6" t="s">
        <v>55</v>
      </c>
      <c r="F557" s="6">
        <v>12</v>
      </c>
      <c r="G557" s="9">
        <v>1.1000000000000001</v>
      </c>
      <c r="H557" s="10">
        <f t="shared" si="37"/>
        <v>13.200000000000001</v>
      </c>
      <c r="I557" s="6" t="s">
        <v>130</v>
      </c>
      <c r="J557" s="47" t="s">
        <v>139</v>
      </c>
      <c r="K557" s="11"/>
    </row>
    <row r="558" spans="1:11" ht="38.25" customHeight="1" x14ac:dyDescent="0.25">
      <c r="A558" s="18">
        <v>43</v>
      </c>
      <c r="B558" s="94" t="s">
        <v>131</v>
      </c>
      <c r="C558" s="6" t="s">
        <v>54</v>
      </c>
      <c r="D558" s="39" t="s">
        <v>132</v>
      </c>
      <c r="E558" s="6" t="s">
        <v>12</v>
      </c>
      <c r="F558" s="6">
        <v>10</v>
      </c>
      <c r="G558" s="9">
        <v>1</v>
      </c>
      <c r="H558" s="10">
        <f t="shared" si="37"/>
        <v>10</v>
      </c>
      <c r="I558" s="6" t="s">
        <v>133</v>
      </c>
      <c r="J558" s="47" t="s">
        <v>139</v>
      </c>
      <c r="K558" s="11"/>
    </row>
    <row r="559" spans="1:11" ht="53.25" customHeight="1" x14ac:dyDescent="0.25">
      <c r="A559" s="18">
        <v>44</v>
      </c>
      <c r="B559" s="94" t="s">
        <v>134</v>
      </c>
      <c r="C559" s="6" t="s">
        <v>10</v>
      </c>
      <c r="D559" s="39" t="s">
        <v>135</v>
      </c>
      <c r="E559" s="6" t="s">
        <v>12</v>
      </c>
      <c r="F559" s="6">
        <v>10</v>
      </c>
      <c r="G559" s="9">
        <v>1</v>
      </c>
      <c r="H559" s="10">
        <f t="shared" si="37"/>
        <v>10</v>
      </c>
      <c r="I559" s="6" t="s">
        <v>136</v>
      </c>
      <c r="J559" s="47" t="s">
        <v>139</v>
      </c>
      <c r="K559" s="11"/>
    </row>
    <row r="560" spans="1:11" ht="30.75" customHeight="1" x14ac:dyDescent="0.25">
      <c r="A560" s="18">
        <v>45</v>
      </c>
      <c r="B560" s="94" t="s">
        <v>137</v>
      </c>
      <c r="C560" s="6" t="s">
        <v>10</v>
      </c>
      <c r="D560" s="39"/>
      <c r="E560" s="6" t="s">
        <v>55</v>
      </c>
      <c r="F560" s="6">
        <v>12</v>
      </c>
      <c r="G560" s="9">
        <v>1.2</v>
      </c>
      <c r="H560" s="10">
        <f t="shared" si="37"/>
        <v>14.399999999999999</v>
      </c>
      <c r="I560" s="6" t="s">
        <v>138</v>
      </c>
      <c r="J560" s="47" t="s">
        <v>139</v>
      </c>
      <c r="K560" s="11"/>
    </row>
    <row r="561" spans="1:11" s="64" customFormat="1" ht="21.75" customHeight="1" x14ac:dyDescent="0.25">
      <c r="A561" s="67"/>
      <c r="B561" s="59" t="s">
        <v>13</v>
      </c>
      <c r="C561" s="60">
        <f>COUNTA(E516:E560)</f>
        <v>45</v>
      </c>
      <c r="D561" s="67"/>
      <c r="E561" s="67"/>
      <c r="F561" s="68"/>
      <c r="G561" s="68"/>
      <c r="H561" s="69"/>
      <c r="I561" s="67"/>
      <c r="J561" s="63" t="s">
        <v>139</v>
      </c>
      <c r="K561" s="62"/>
    </row>
    <row r="562" spans="1:11" s="64" customFormat="1" ht="21.75" customHeight="1" x14ac:dyDescent="0.25">
      <c r="A562" s="67"/>
      <c r="B562" s="59" t="s">
        <v>14</v>
      </c>
      <c r="C562" s="60">
        <f>COUNTIF(E516:E560,"Đột xuất")</f>
        <v>16</v>
      </c>
      <c r="D562" s="67"/>
      <c r="E562" s="67"/>
      <c r="F562" s="68"/>
      <c r="G562" s="68"/>
      <c r="H562" s="70"/>
      <c r="I562" s="67"/>
      <c r="J562" s="63" t="s">
        <v>139</v>
      </c>
      <c r="K562" s="62"/>
    </row>
    <row r="563" spans="1:11" ht="37.5" customHeight="1" x14ac:dyDescent="0.25">
      <c r="A563" s="43" t="s">
        <v>320</v>
      </c>
      <c r="B563" s="84" t="s">
        <v>735</v>
      </c>
      <c r="C563" s="6" t="s">
        <v>10</v>
      </c>
      <c r="D563" s="6" t="s">
        <v>11</v>
      </c>
      <c r="E563" s="6" t="s">
        <v>12</v>
      </c>
      <c r="F563" s="6">
        <v>10</v>
      </c>
      <c r="G563" s="9">
        <v>1</v>
      </c>
      <c r="H563" s="10">
        <f t="shared" ref="H563:H571" si="38">G563*F563</f>
        <v>10</v>
      </c>
      <c r="I563" s="6" t="s">
        <v>736</v>
      </c>
      <c r="J563" s="47" t="s">
        <v>346</v>
      </c>
      <c r="K563" s="11"/>
    </row>
    <row r="564" spans="1:11" ht="37.5" customHeight="1" x14ac:dyDescent="0.25">
      <c r="A564" s="43" t="s">
        <v>322</v>
      </c>
      <c r="B564" s="84" t="s">
        <v>737</v>
      </c>
      <c r="C564" s="6" t="s">
        <v>10</v>
      </c>
      <c r="D564" s="6" t="s">
        <v>17</v>
      </c>
      <c r="E564" s="6" t="s">
        <v>12</v>
      </c>
      <c r="F564" s="6">
        <v>10</v>
      </c>
      <c r="G564" s="9">
        <v>1</v>
      </c>
      <c r="H564" s="10">
        <f t="shared" si="38"/>
        <v>10</v>
      </c>
      <c r="I564" s="6" t="s">
        <v>738</v>
      </c>
      <c r="J564" s="47" t="s">
        <v>346</v>
      </c>
      <c r="K564" s="11"/>
    </row>
    <row r="565" spans="1:11" ht="37.5" customHeight="1" x14ac:dyDescent="0.25">
      <c r="A565" s="43" t="s">
        <v>325</v>
      </c>
      <c r="B565" s="84" t="s">
        <v>739</v>
      </c>
      <c r="C565" s="6" t="s">
        <v>10</v>
      </c>
      <c r="D565" s="6" t="s">
        <v>18</v>
      </c>
      <c r="E565" s="6" t="s">
        <v>12</v>
      </c>
      <c r="F565" s="6">
        <v>10</v>
      </c>
      <c r="G565" s="9">
        <v>1</v>
      </c>
      <c r="H565" s="10">
        <f t="shared" si="38"/>
        <v>10</v>
      </c>
      <c r="I565" s="6" t="s">
        <v>740</v>
      </c>
      <c r="J565" s="47" t="s">
        <v>346</v>
      </c>
      <c r="K565" s="11"/>
    </row>
    <row r="566" spans="1:11" ht="148.5" x14ac:dyDescent="0.25">
      <c r="A566" s="43" t="s">
        <v>327</v>
      </c>
      <c r="B566" s="84" t="s">
        <v>741</v>
      </c>
      <c r="C566" s="6" t="s">
        <v>10</v>
      </c>
      <c r="D566" s="8">
        <v>46146</v>
      </c>
      <c r="E566" s="6" t="s">
        <v>12</v>
      </c>
      <c r="F566" s="6">
        <v>10</v>
      </c>
      <c r="G566" s="9">
        <v>1.1000000000000001</v>
      </c>
      <c r="H566" s="10">
        <f t="shared" si="38"/>
        <v>11</v>
      </c>
      <c r="I566" s="6" t="s">
        <v>742</v>
      </c>
      <c r="J566" s="47" t="s">
        <v>346</v>
      </c>
      <c r="K566" s="11"/>
    </row>
    <row r="567" spans="1:11" ht="148.5" x14ac:dyDescent="0.25">
      <c r="A567" s="43" t="s">
        <v>356</v>
      </c>
      <c r="B567" s="84" t="s">
        <v>743</v>
      </c>
      <c r="C567" s="6" t="s">
        <v>10</v>
      </c>
      <c r="D567" s="6" t="s">
        <v>744</v>
      </c>
      <c r="E567" s="6" t="s">
        <v>55</v>
      </c>
      <c r="F567" s="6">
        <v>12</v>
      </c>
      <c r="G567" s="9">
        <v>1</v>
      </c>
      <c r="H567" s="10">
        <f>G567*F567</f>
        <v>12</v>
      </c>
      <c r="I567" s="6" t="s">
        <v>745</v>
      </c>
      <c r="J567" s="47" t="s">
        <v>346</v>
      </c>
      <c r="K567" s="11"/>
    </row>
    <row r="568" spans="1:11" ht="148.5" x14ac:dyDescent="0.25">
      <c r="A568" s="43" t="s">
        <v>357</v>
      </c>
      <c r="B568" s="84" t="s">
        <v>746</v>
      </c>
      <c r="C568" s="6" t="s">
        <v>10</v>
      </c>
      <c r="D568" s="6" t="s">
        <v>747</v>
      </c>
      <c r="E568" s="6" t="s">
        <v>55</v>
      </c>
      <c r="F568" s="6">
        <v>12</v>
      </c>
      <c r="G568" s="9">
        <v>1.1000000000000001</v>
      </c>
      <c r="H568" s="10">
        <f t="shared" si="38"/>
        <v>13.200000000000001</v>
      </c>
      <c r="I568" s="6" t="s">
        <v>748</v>
      </c>
      <c r="J568" s="47" t="s">
        <v>346</v>
      </c>
      <c r="K568" s="11"/>
    </row>
    <row r="569" spans="1:11" ht="280.5" x14ac:dyDescent="0.25">
      <c r="A569" s="43" t="s">
        <v>358</v>
      </c>
      <c r="B569" s="95" t="s">
        <v>749</v>
      </c>
      <c r="C569" s="6" t="s">
        <v>10</v>
      </c>
      <c r="D569" s="6" t="s">
        <v>750</v>
      </c>
      <c r="E569" s="6" t="s">
        <v>55</v>
      </c>
      <c r="F569" s="6">
        <v>12</v>
      </c>
      <c r="G569" s="9">
        <v>1.2</v>
      </c>
      <c r="H569" s="10">
        <f t="shared" si="38"/>
        <v>14.399999999999999</v>
      </c>
      <c r="I569" s="6" t="s">
        <v>751</v>
      </c>
      <c r="J569" s="47" t="s">
        <v>346</v>
      </c>
      <c r="K569" s="11"/>
    </row>
    <row r="570" spans="1:11" ht="336" customHeight="1" x14ac:dyDescent="0.25">
      <c r="A570" s="43" t="s">
        <v>359</v>
      </c>
      <c r="B570" s="95" t="s">
        <v>752</v>
      </c>
      <c r="C570" s="6" t="s">
        <v>10</v>
      </c>
      <c r="D570" s="6"/>
      <c r="E570" s="6" t="s">
        <v>12</v>
      </c>
      <c r="F570" s="6">
        <v>10</v>
      </c>
      <c r="G570" s="9">
        <v>1</v>
      </c>
      <c r="H570" s="10"/>
      <c r="I570" s="6"/>
      <c r="J570" s="47" t="s">
        <v>346</v>
      </c>
      <c r="K570" s="11"/>
    </row>
    <row r="571" spans="1:11" ht="150" customHeight="1" x14ac:dyDescent="0.25">
      <c r="A571" s="43" t="s">
        <v>360</v>
      </c>
      <c r="B571" s="84" t="s">
        <v>753</v>
      </c>
      <c r="C571" s="15" t="s">
        <v>10</v>
      </c>
      <c r="D571" s="15" t="s">
        <v>754</v>
      </c>
      <c r="E571" s="6" t="s">
        <v>12</v>
      </c>
      <c r="F571" s="15">
        <v>10</v>
      </c>
      <c r="G571" s="9">
        <v>1.2</v>
      </c>
      <c r="H571" s="10">
        <f t="shared" si="38"/>
        <v>12</v>
      </c>
      <c r="I571" s="6" t="s">
        <v>755</v>
      </c>
      <c r="J571" s="47" t="s">
        <v>346</v>
      </c>
      <c r="K571" s="11"/>
    </row>
    <row r="572" spans="1:11" ht="88.5" customHeight="1" x14ac:dyDescent="0.25">
      <c r="A572" s="43" t="s">
        <v>361</v>
      </c>
      <c r="B572" s="84" t="s">
        <v>756</v>
      </c>
      <c r="C572" s="6" t="s">
        <v>10</v>
      </c>
      <c r="D572" s="38">
        <v>46028</v>
      </c>
      <c r="E572" s="6" t="s">
        <v>12</v>
      </c>
      <c r="F572" s="6">
        <v>10</v>
      </c>
      <c r="G572" s="9">
        <v>1</v>
      </c>
      <c r="H572" s="10"/>
      <c r="I572" s="6"/>
      <c r="J572" s="47" t="s">
        <v>346</v>
      </c>
      <c r="K572" s="11"/>
    </row>
    <row r="573" spans="1:11" ht="49.5" customHeight="1" x14ac:dyDescent="0.25">
      <c r="A573" s="43" t="s">
        <v>362</v>
      </c>
      <c r="B573" s="84" t="s">
        <v>757</v>
      </c>
      <c r="C573" s="15" t="s">
        <v>10</v>
      </c>
      <c r="D573" s="38">
        <v>46240</v>
      </c>
      <c r="E573" s="6" t="s">
        <v>55</v>
      </c>
      <c r="F573" s="6">
        <v>10</v>
      </c>
      <c r="G573" s="9">
        <v>1</v>
      </c>
      <c r="H573" s="10"/>
      <c r="I573" s="6"/>
      <c r="J573" s="47" t="s">
        <v>346</v>
      </c>
      <c r="K573" s="11"/>
    </row>
    <row r="574" spans="1:11" s="64" customFormat="1" ht="21.75" customHeight="1" x14ac:dyDescent="0.25">
      <c r="A574" s="67"/>
      <c r="B574" s="59" t="s">
        <v>13</v>
      </c>
      <c r="C574" s="60">
        <f>COUNTA(E563:E573)</f>
        <v>11</v>
      </c>
      <c r="D574" s="67"/>
      <c r="E574" s="67"/>
      <c r="F574" s="68"/>
      <c r="G574" s="68"/>
      <c r="H574" s="69"/>
      <c r="I574" s="67"/>
      <c r="J574" s="63" t="s">
        <v>346</v>
      </c>
      <c r="K574" s="62"/>
    </row>
    <row r="575" spans="1:11" s="64" customFormat="1" ht="21.75" customHeight="1" x14ac:dyDescent="0.25">
      <c r="A575" s="67"/>
      <c r="B575" s="59" t="s">
        <v>14</v>
      </c>
      <c r="C575" s="60">
        <f>COUNTIF(E563:E573,"Đột xuất")</f>
        <v>4</v>
      </c>
      <c r="D575" s="67"/>
      <c r="E575" s="67"/>
      <c r="F575" s="68"/>
      <c r="G575" s="68"/>
      <c r="H575" s="70"/>
      <c r="I575" s="67"/>
      <c r="J575" s="63" t="s">
        <v>346</v>
      </c>
      <c r="K575" s="62"/>
    </row>
    <row r="576" spans="1:11" ht="94.5" x14ac:dyDescent="0.25">
      <c r="A576" s="18">
        <v>1</v>
      </c>
      <c r="B576" s="109" t="s">
        <v>884</v>
      </c>
      <c r="C576" s="56" t="s">
        <v>885</v>
      </c>
      <c r="D576" s="6" t="s">
        <v>886</v>
      </c>
      <c r="E576" s="6" t="s">
        <v>55</v>
      </c>
      <c r="F576" s="56">
        <v>12</v>
      </c>
      <c r="G576" s="57">
        <v>1.2</v>
      </c>
      <c r="H576" s="10">
        <f t="shared" ref="H576:H583" si="39">G576*F576</f>
        <v>14.399999999999999</v>
      </c>
      <c r="I576" s="39" t="s">
        <v>887</v>
      </c>
      <c r="J576" s="47" t="s">
        <v>343</v>
      </c>
      <c r="K576" s="11"/>
    </row>
    <row r="577" spans="1:11" ht="49.5" x14ac:dyDescent="0.25">
      <c r="A577" s="18">
        <v>2</v>
      </c>
      <c r="B577" s="109" t="s">
        <v>888</v>
      </c>
      <c r="C577" s="56" t="s">
        <v>10</v>
      </c>
      <c r="D577" s="8">
        <v>46117</v>
      </c>
      <c r="E577" s="6" t="s">
        <v>55</v>
      </c>
      <c r="F577" s="56">
        <v>12</v>
      </c>
      <c r="G577" s="57">
        <v>1.1000000000000001</v>
      </c>
      <c r="H577" s="10">
        <f t="shared" si="39"/>
        <v>13.200000000000001</v>
      </c>
      <c r="I577" s="6" t="s">
        <v>889</v>
      </c>
      <c r="J577" s="47" t="s">
        <v>343</v>
      </c>
      <c r="K577" s="11"/>
    </row>
    <row r="578" spans="1:11" ht="49.5" x14ac:dyDescent="0.25">
      <c r="A578" s="18">
        <v>3</v>
      </c>
      <c r="B578" s="109" t="s">
        <v>890</v>
      </c>
      <c r="C578" s="56" t="s">
        <v>891</v>
      </c>
      <c r="D578" s="6" t="s">
        <v>892</v>
      </c>
      <c r="E578" s="6" t="s">
        <v>55</v>
      </c>
      <c r="F578" s="56">
        <v>12</v>
      </c>
      <c r="G578" s="56" t="s">
        <v>893</v>
      </c>
      <c r="H578" s="10">
        <f t="shared" si="39"/>
        <v>12</v>
      </c>
      <c r="I578" s="6" t="s">
        <v>894</v>
      </c>
      <c r="J578" s="47" t="s">
        <v>343</v>
      </c>
      <c r="K578" s="11"/>
    </row>
    <row r="579" spans="1:11" ht="63" x14ac:dyDescent="0.25">
      <c r="A579" s="18">
        <v>4</v>
      </c>
      <c r="B579" s="109" t="s">
        <v>895</v>
      </c>
      <c r="C579" s="56" t="s">
        <v>896</v>
      </c>
      <c r="D579" s="6" t="s">
        <v>897</v>
      </c>
      <c r="E579" s="6" t="s">
        <v>55</v>
      </c>
      <c r="F579" s="56">
        <v>12</v>
      </c>
      <c r="G579" s="57">
        <v>1.2</v>
      </c>
      <c r="H579" s="10">
        <f t="shared" si="39"/>
        <v>14.399999999999999</v>
      </c>
      <c r="I579" s="39" t="s">
        <v>898</v>
      </c>
      <c r="J579" s="47" t="s">
        <v>343</v>
      </c>
      <c r="K579" s="11"/>
    </row>
    <row r="580" spans="1:11" ht="61.5" customHeight="1" x14ac:dyDescent="0.25">
      <c r="A580" s="18">
        <v>5</v>
      </c>
      <c r="B580" s="109" t="s">
        <v>899</v>
      </c>
      <c r="C580" s="56" t="s">
        <v>900</v>
      </c>
      <c r="D580" s="6" t="s">
        <v>260</v>
      </c>
      <c r="E580" s="6" t="s">
        <v>55</v>
      </c>
      <c r="F580" s="56">
        <v>12</v>
      </c>
      <c r="G580" s="56" t="s">
        <v>893</v>
      </c>
      <c r="H580" s="10">
        <f t="shared" si="39"/>
        <v>12</v>
      </c>
      <c r="I580" s="6" t="s">
        <v>901</v>
      </c>
      <c r="J580" s="47" t="s">
        <v>343</v>
      </c>
      <c r="K580" s="11"/>
    </row>
    <row r="581" spans="1:11" ht="66" x14ac:dyDescent="0.25">
      <c r="A581" s="18">
        <v>6</v>
      </c>
      <c r="B581" s="109" t="s">
        <v>902</v>
      </c>
      <c r="C581" s="56" t="s">
        <v>903</v>
      </c>
      <c r="D581" s="8">
        <v>46362</v>
      </c>
      <c r="E581" s="6" t="s">
        <v>55</v>
      </c>
      <c r="F581" s="56">
        <v>12</v>
      </c>
      <c r="G581" s="57">
        <v>1.1000000000000001</v>
      </c>
      <c r="H581" s="10">
        <f t="shared" si="39"/>
        <v>13.200000000000001</v>
      </c>
      <c r="I581" s="6" t="s">
        <v>904</v>
      </c>
      <c r="J581" s="47" t="s">
        <v>343</v>
      </c>
      <c r="K581" s="11"/>
    </row>
    <row r="582" spans="1:11" ht="173.25" x14ac:dyDescent="0.25">
      <c r="A582" s="18">
        <v>7</v>
      </c>
      <c r="B582" s="109" t="s">
        <v>905</v>
      </c>
      <c r="C582" s="56" t="s">
        <v>100</v>
      </c>
      <c r="D582" s="8">
        <v>46028</v>
      </c>
      <c r="E582" s="6" t="s">
        <v>55</v>
      </c>
      <c r="F582" s="56">
        <v>12</v>
      </c>
      <c r="G582" s="57">
        <v>1.1000000000000001</v>
      </c>
      <c r="H582" s="10">
        <f t="shared" si="39"/>
        <v>13.200000000000001</v>
      </c>
      <c r="I582" s="39" t="s">
        <v>906</v>
      </c>
      <c r="J582" s="47" t="s">
        <v>343</v>
      </c>
      <c r="K582" s="11"/>
    </row>
    <row r="583" spans="1:11" ht="62.25" customHeight="1" x14ac:dyDescent="0.25">
      <c r="A583" s="18">
        <v>8</v>
      </c>
      <c r="B583" s="89" t="s">
        <v>907</v>
      </c>
      <c r="C583" s="15" t="s">
        <v>54</v>
      </c>
      <c r="D583" s="15" t="s">
        <v>754</v>
      </c>
      <c r="E583" s="6" t="s">
        <v>12</v>
      </c>
      <c r="F583" s="15">
        <v>10</v>
      </c>
      <c r="G583" s="9">
        <v>1.2</v>
      </c>
      <c r="H583" s="10">
        <f t="shared" si="39"/>
        <v>12</v>
      </c>
      <c r="I583" s="6" t="s">
        <v>908</v>
      </c>
      <c r="J583" s="47" t="s">
        <v>343</v>
      </c>
      <c r="K583" s="11"/>
    </row>
    <row r="584" spans="1:11" s="64" customFormat="1" ht="21.75" customHeight="1" x14ac:dyDescent="0.25">
      <c r="A584" s="67"/>
      <c r="B584" s="59" t="s">
        <v>13</v>
      </c>
      <c r="C584" s="60">
        <f>COUNTA(E576:E583)</f>
        <v>8</v>
      </c>
      <c r="D584" s="67"/>
      <c r="E584" s="67"/>
      <c r="F584" s="68"/>
      <c r="G584" s="68"/>
      <c r="H584" s="69"/>
      <c r="I584" s="67"/>
      <c r="J584" s="63" t="s">
        <v>343</v>
      </c>
      <c r="K584" s="62"/>
    </row>
    <row r="585" spans="1:11" s="64" customFormat="1" ht="21.75" customHeight="1" x14ac:dyDescent="0.25">
      <c r="A585" s="67"/>
      <c r="B585" s="59" t="s">
        <v>14</v>
      </c>
      <c r="C585" s="60">
        <f>COUNTIF(E576:E583,"Đột xuất")</f>
        <v>7</v>
      </c>
      <c r="D585" s="67"/>
      <c r="E585" s="67"/>
      <c r="F585" s="68"/>
      <c r="G585" s="68"/>
      <c r="H585" s="70"/>
      <c r="I585" s="67"/>
      <c r="J585" s="63" t="s">
        <v>343</v>
      </c>
      <c r="K585" s="62"/>
    </row>
    <row r="586" spans="1:11" ht="34.5" customHeight="1" x14ac:dyDescent="0.25">
      <c r="A586" s="6">
        <v>1</v>
      </c>
      <c r="B586" s="83" t="s">
        <v>691</v>
      </c>
      <c r="C586" s="6" t="s">
        <v>692</v>
      </c>
      <c r="D586" s="8"/>
      <c r="E586" s="6" t="s">
        <v>12</v>
      </c>
      <c r="F586" s="6">
        <v>10</v>
      </c>
      <c r="G586" s="9">
        <v>1</v>
      </c>
      <c r="H586" s="10">
        <f>G586*F586</f>
        <v>10</v>
      </c>
      <c r="I586" s="6" t="s">
        <v>693</v>
      </c>
      <c r="J586" s="47" t="s">
        <v>345</v>
      </c>
      <c r="K586" s="46"/>
    </row>
    <row r="587" spans="1:11" ht="49.5" x14ac:dyDescent="0.25">
      <c r="A587" s="6">
        <v>2</v>
      </c>
      <c r="B587" s="83" t="s">
        <v>694</v>
      </c>
      <c r="C587" s="6" t="s">
        <v>292</v>
      </c>
      <c r="D587" s="8">
        <v>46111</v>
      </c>
      <c r="E587" s="6" t="s">
        <v>55</v>
      </c>
      <c r="F587" s="6">
        <v>12</v>
      </c>
      <c r="G587" s="9">
        <v>1.1000000000000001</v>
      </c>
      <c r="H587" s="10">
        <f>G587*F587</f>
        <v>13.200000000000001</v>
      </c>
      <c r="I587" s="6" t="s">
        <v>695</v>
      </c>
      <c r="J587" s="47" t="s">
        <v>345</v>
      </c>
      <c r="K587" s="11"/>
    </row>
    <row r="588" spans="1:11" ht="57" customHeight="1" x14ac:dyDescent="0.25">
      <c r="A588" s="6">
        <v>3</v>
      </c>
      <c r="B588" s="83" t="s">
        <v>696</v>
      </c>
      <c r="C588" s="6" t="s">
        <v>10</v>
      </c>
      <c r="D588" s="8">
        <v>46112</v>
      </c>
      <c r="E588" s="6" t="s">
        <v>55</v>
      </c>
      <c r="F588" s="6">
        <v>12</v>
      </c>
      <c r="G588" s="9">
        <v>1.2</v>
      </c>
      <c r="H588" s="10">
        <f t="shared" ref="H588:H597" si="40">G588*F588</f>
        <v>14.399999999999999</v>
      </c>
      <c r="I588" s="6" t="s">
        <v>697</v>
      </c>
      <c r="J588" s="47" t="s">
        <v>345</v>
      </c>
      <c r="K588" s="77" t="s">
        <v>698</v>
      </c>
    </row>
    <row r="589" spans="1:11" ht="66" x14ac:dyDescent="0.25">
      <c r="A589" s="6">
        <v>4</v>
      </c>
      <c r="B589" s="83" t="s">
        <v>699</v>
      </c>
      <c r="C589" s="6" t="s">
        <v>292</v>
      </c>
      <c r="D589" s="8">
        <v>46119</v>
      </c>
      <c r="E589" s="6" t="s">
        <v>55</v>
      </c>
      <c r="F589" s="6">
        <v>12</v>
      </c>
      <c r="G589" s="9">
        <v>1</v>
      </c>
      <c r="H589" s="10">
        <f t="shared" si="40"/>
        <v>12</v>
      </c>
      <c r="I589" s="6" t="s">
        <v>700</v>
      </c>
      <c r="J589" s="47" t="s">
        <v>345</v>
      </c>
      <c r="K589" s="46"/>
    </row>
    <row r="590" spans="1:11" ht="38.25" customHeight="1" x14ac:dyDescent="0.25">
      <c r="A590" s="6">
        <v>5</v>
      </c>
      <c r="B590" s="83" t="s">
        <v>701</v>
      </c>
      <c r="C590" s="6" t="s">
        <v>100</v>
      </c>
      <c r="D590" s="8">
        <v>46127</v>
      </c>
      <c r="E590" s="6" t="s">
        <v>12</v>
      </c>
      <c r="F590" s="6">
        <v>10</v>
      </c>
      <c r="G590" s="9">
        <v>1</v>
      </c>
      <c r="H590" s="10">
        <f t="shared" si="40"/>
        <v>10</v>
      </c>
      <c r="I590" s="6" t="s">
        <v>702</v>
      </c>
      <c r="J590" s="47" t="s">
        <v>345</v>
      </c>
      <c r="K590" s="46"/>
    </row>
    <row r="591" spans="1:11" ht="110.25" customHeight="1" x14ac:dyDescent="0.25">
      <c r="A591" s="6">
        <v>6</v>
      </c>
      <c r="B591" s="83" t="s">
        <v>1048</v>
      </c>
      <c r="C591" s="6" t="s">
        <v>292</v>
      </c>
      <c r="D591" s="8">
        <v>46126</v>
      </c>
      <c r="E591" s="6" t="s">
        <v>12</v>
      </c>
      <c r="F591" s="6">
        <v>10</v>
      </c>
      <c r="G591" s="9">
        <v>1</v>
      </c>
      <c r="H591" s="10">
        <f t="shared" si="40"/>
        <v>10</v>
      </c>
      <c r="I591" s="6" t="s">
        <v>703</v>
      </c>
      <c r="J591" s="47" t="s">
        <v>345</v>
      </c>
      <c r="K591" s="46"/>
    </row>
    <row r="592" spans="1:11" ht="36.75" customHeight="1" x14ac:dyDescent="0.25">
      <c r="A592" s="6">
        <v>7</v>
      </c>
      <c r="B592" s="83" t="s">
        <v>1052</v>
      </c>
      <c r="C592" s="6" t="s">
        <v>10</v>
      </c>
      <c r="D592" s="8">
        <v>46137</v>
      </c>
      <c r="E592" s="6" t="s">
        <v>55</v>
      </c>
      <c r="F592" s="6">
        <v>12</v>
      </c>
      <c r="G592" s="9">
        <v>1</v>
      </c>
      <c r="H592" s="10">
        <f t="shared" si="40"/>
        <v>12</v>
      </c>
      <c r="I592" s="6" t="s">
        <v>704</v>
      </c>
      <c r="J592" s="47" t="s">
        <v>345</v>
      </c>
      <c r="K592" s="46"/>
    </row>
    <row r="593" spans="1:11" ht="57" customHeight="1" x14ac:dyDescent="0.25">
      <c r="A593" s="6">
        <v>8</v>
      </c>
      <c r="B593" s="84" t="s">
        <v>1053</v>
      </c>
      <c r="C593" s="6" t="s">
        <v>10</v>
      </c>
      <c r="D593" s="8">
        <v>46139</v>
      </c>
      <c r="E593" s="6" t="s">
        <v>55</v>
      </c>
      <c r="F593" s="6">
        <v>12</v>
      </c>
      <c r="G593" s="9">
        <v>1</v>
      </c>
      <c r="H593" s="10">
        <f t="shared" si="40"/>
        <v>12</v>
      </c>
      <c r="I593" s="6" t="s">
        <v>705</v>
      </c>
      <c r="J593" s="47" t="s">
        <v>345</v>
      </c>
      <c r="K593" s="11"/>
    </row>
    <row r="594" spans="1:11" ht="54.75" customHeight="1" x14ac:dyDescent="0.25">
      <c r="A594" s="6">
        <v>9</v>
      </c>
      <c r="B594" s="83" t="s">
        <v>706</v>
      </c>
      <c r="C594" s="6" t="s">
        <v>292</v>
      </c>
      <c r="D594" s="8">
        <v>46162</v>
      </c>
      <c r="E594" s="6" t="s">
        <v>55</v>
      </c>
      <c r="F594" s="6">
        <v>12</v>
      </c>
      <c r="G594" s="9">
        <v>1.2</v>
      </c>
      <c r="H594" s="10">
        <f t="shared" si="40"/>
        <v>14.399999999999999</v>
      </c>
      <c r="I594" s="6" t="s">
        <v>707</v>
      </c>
      <c r="J594" s="47" t="s">
        <v>345</v>
      </c>
      <c r="K594" s="46"/>
    </row>
    <row r="595" spans="1:11" ht="48.75" customHeight="1" x14ac:dyDescent="0.25">
      <c r="A595" s="6">
        <v>10</v>
      </c>
      <c r="B595" s="83" t="s">
        <v>708</v>
      </c>
      <c r="C595" s="6" t="s">
        <v>292</v>
      </c>
      <c r="D595" s="8">
        <v>46150</v>
      </c>
      <c r="E595" s="6" t="s">
        <v>55</v>
      </c>
      <c r="F595" s="6">
        <v>12</v>
      </c>
      <c r="G595" s="9">
        <v>1.2</v>
      </c>
      <c r="H595" s="10">
        <f t="shared" si="40"/>
        <v>14.399999999999999</v>
      </c>
      <c r="I595" s="6" t="s">
        <v>709</v>
      </c>
      <c r="J595" s="47" t="s">
        <v>345</v>
      </c>
      <c r="K595" s="46"/>
    </row>
    <row r="596" spans="1:11" ht="39" customHeight="1" x14ac:dyDescent="0.25">
      <c r="A596" s="6">
        <v>11</v>
      </c>
      <c r="B596" s="83" t="s">
        <v>710</v>
      </c>
      <c r="C596" s="6" t="s">
        <v>54</v>
      </c>
      <c r="D596" s="8">
        <v>46156</v>
      </c>
      <c r="E596" s="6" t="s">
        <v>12</v>
      </c>
      <c r="F596" s="6">
        <v>10</v>
      </c>
      <c r="G596" s="9">
        <v>1</v>
      </c>
      <c r="H596" s="10">
        <f t="shared" si="40"/>
        <v>10</v>
      </c>
      <c r="I596" s="6" t="s">
        <v>711</v>
      </c>
      <c r="J596" s="47" t="s">
        <v>345</v>
      </c>
      <c r="K596" s="46"/>
    </row>
    <row r="597" spans="1:11" ht="36" customHeight="1" x14ac:dyDescent="0.25">
      <c r="A597" s="6">
        <v>12</v>
      </c>
      <c r="B597" s="83" t="s">
        <v>712</v>
      </c>
      <c r="C597" s="6" t="s">
        <v>100</v>
      </c>
      <c r="D597" s="24"/>
      <c r="E597" s="6" t="s">
        <v>12</v>
      </c>
      <c r="F597" s="6">
        <v>10</v>
      </c>
      <c r="G597" s="9">
        <v>1</v>
      </c>
      <c r="H597" s="10">
        <f t="shared" si="40"/>
        <v>10</v>
      </c>
      <c r="I597" s="47" t="s">
        <v>713</v>
      </c>
      <c r="J597" s="47" t="s">
        <v>345</v>
      </c>
      <c r="K597" s="11"/>
    </row>
    <row r="598" spans="1:11" ht="39" customHeight="1" x14ac:dyDescent="0.25">
      <c r="A598" s="6">
        <v>13</v>
      </c>
      <c r="B598" s="83" t="s">
        <v>714</v>
      </c>
      <c r="C598" s="6" t="s">
        <v>715</v>
      </c>
      <c r="D598" s="8">
        <v>46170</v>
      </c>
      <c r="E598" s="6" t="s">
        <v>12</v>
      </c>
      <c r="F598" s="6">
        <v>10</v>
      </c>
      <c r="G598" s="9">
        <v>1</v>
      </c>
      <c r="H598" s="10">
        <f>G598*F598</f>
        <v>10</v>
      </c>
      <c r="I598" s="6" t="s">
        <v>716</v>
      </c>
      <c r="J598" s="47" t="s">
        <v>345</v>
      </c>
      <c r="K598" s="46"/>
    </row>
    <row r="599" spans="1:11" ht="52.5" customHeight="1" x14ac:dyDescent="0.25">
      <c r="A599" s="6">
        <v>14</v>
      </c>
      <c r="B599" s="83" t="s">
        <v>717</v>
      </c>
      <c r="C599" s="6" t="s">
        <v>292</v>
      </c>
      <c r="D599" s="8">
        <v>46171</v>
      </c>
      <c r="E599" s="6" t="s">
        <v>55</v>
      </c>
      <c r="F599" s="6">
        <v>12</v>
      </c>
      <c r="G599" s="9">
        <v>1.2</v>
      </c>
      <c r="H599" s="10">
        <f>G599*F599</f>
        <v>14.399999999999999</v>
      </c>
      <c r="I599" s="6" t="s">
        <v>718</v>
      </c>
      <c r="J599" s="47" t="s">
        <v>345</v>
      </c>
      <c r="K599" s="46"/>
    </row>
    <row r="600" spans="1:11" ht="82.5" x14ac:dyDescent="0.25">
      <c r="A600" s="6">
        <v>15</v>
      </c>
      <c r="B600" s="83" t="s">
        <v>719</v>
      </c>
      <c r="C600" s="6" t="s">
        <v>10</v>
      </c>
      <c r="D600" s="8">
        <v>46176</v>
      </c>
      <c r="E600" s="6" t="s">
        <v>55</v>
      </c>
      <c r="F600" s="6">
        <v>12</v>
      </c>
      <c r="G600" s="9">
        <v>1.2</v>
      </c>
      <c r="H600" s="10">
        <f t="shared" ref="H600:H601" si="41">G600*F600</f>
        <v>14.399999999999999</v>
      </c>
      <c r="I600" s="6" t="s">
        <v>720</v>
      </c>
      <c r="J600" s="47" t="s">
        <v>345</v>
      </c>
      <c r="K600" s="46"/>
    </row>
    <row r="601" spans="1:11" ht="78.75" x14ac:dyDescent="0.25">
      <c r="A601" s="6">
        <v>16</v>
      </c>
      <c r="B601" s="83" t="s">
        <v>721</v>
      </c>
      <c r="C601" s="6" t="s">
        <v>722</v>
      </c>
      <c r="D601" s="8">
        <v>46179</v>
      </c>
      <c r="E601" s="6" t="s">
        <v>12</v>
      </c>
      <c r="F601" s="6">
        <v>10</v>
      </c>
      <c r="G601" s="9">
        <v>1</v>
      </c>
      <c r="H601" s="10">
        <f t="shared" si="41"/>
        <v>10</v>
      </c>
      <c r="I601" s="6" t="s">
        <v>723</v>
      </c>
      <c r="J601" s="47" t="s">
        <v>345</v>
      </c>
      <c r="K601" s="46"/>
    </row>
    <row r="602" spans="1:11" ht="72" customHeight="1" x14ac:dyDescent="0.25">
      <c r="A602" s="6">
        <v>17</v>
      </c>
      <c r="B602" s="83" t="s">
        <v>724</v>
      </c>
      <c r="C602" s="6" t="s">
        <v>725</v>
      </c>
      <c r="D602" s="8">
        <v>46183</v>
      </c>
      <c r="E602" s="6" t="s">
        <v>55</v>
      </c>
      <c r="F602" s="6">
        <v>12</v>
      </c>
      <c r="G602" s="9">
        <v>1.2</v>
      </c>
      <c r="H602" s="10">
        <f>G602*F602</f>
        <v>14.399999999999999</v>
      </c>
      <c r="I602" s="6" t="s">
        <v>726</v>
      </c>
      <c r="J602" s="47" t="s">
        <v>345</v>
      </c>
      <c r="K602" s="46"/>
    </row>
    <row r="603" spans="1:11" ht="54.75" customHeight="1" x14ac:dyDescent="0.25">
      <c r="A603" s="6">
        <v>18</v>
      </c>
      <c r="B603" s="83" t="s">
        <v>727</v>
      </c>
      <c r="C603" s="6" t="s">
        <v>728</v>
      </c>
      <c r="D603" s="8">
        <v>46189</v>
      </c>
      <c r="E603" s="6" t="s">
        <v>12</v>
      </c>
      <c r="F603" s="6">
        <v>10</v>
      </c>
      <c r="G603" s="9">
        <v>1.1000000000000001</v>
      </c>
      <c r="H603" s="10">
        <f t="shared" ref="H603:H606" si="42">G603*F603</f>
        <v>11</v>
      </c>
      <c r="I603" s="6" t="s">
        <v>729</v>
      </c>
      <c r="J603" s="47" t="s">
        <v>345</v>
      </c>
      <c r="K603" s="78" t="s">
        <v>730</v>
      </c>
    </row>
    <row r="604" spans="1:11" ht="87.75" customHeight="1" x14ac:dyDescent="0.25">
      <c r="A604" s="6">
        <v>19</v>
      </c>
      <c r="B604" s="84" t="s">
        <v>1062</v>
      </c>
      <c r="C604" s="6" t="s">
        <v>722</v>
      </c>
      <c r="D604" s="8">
        <v>46186</v>
      </c>
      <c r="E604" s="6" t="s">
        <v>12</v>
      </c>
      <c r="F604" s="6">
        <v>10</v>
      </c>
      <c r="G604" s="9">
        <v>1.1000000000000001</v>
      </c>
      <c r="H604" s="10">
        <f t="shared" si="42"/>
        <v>11</v>
      </c>
      <c r="I604" s="6" t="s">
        <v>1061</v>
      </c>
      <c r="J604" s="47" t="s">
        <v>345</v>
      </c>
      <c r="K604" s="46"/>
    </row>
    <row r="605" spans="1:11" ht="54" customHeight="1" x14ac:dyDescent="0.25">
      <c r="A605" s="6">
        <v>20</v>
      </c>
      <c r="B605" s="83" t="s">
        <v>1060</v>
      </c>
      <c r="C605" s="6" t="s">
        <v>715</v>
      </c>
      <c r="D605" s="8">
        <v>46186</v>
      </c>
      <c r="E605" s="6" t="s">
        <v>55</v>
      </c>
      <c r="F605" s="6">
        <v>10</v>
      </c>
      <c r="G605" s="9">
        <v>1.1000000000000001</v>
      </c>
      <c r="H605" s="10">
        <f t="shared" si="42"/>
        <v>11</v>
      </c>
      <c r="I605" s="6" t="s">
        <v>731</v>
      </c>
      <c r="J605" s="47" t="s">
        <v>345</v>
      </c>
      <c r="K605" s="46"/>
    </row>
    <row r="606" spans="1:11" ht="37.5" customHeight="1" x14ac:dyDescent="0.25">
      <c r="A606" s="6">
        <v>21</v>
      </c>
      <c r="B606" s="83" t="s">
        <v>732</v>
      </c>
      <c r="C606" s="6" t="s">
        <v>54</v>
      </c>
      <c r="D606" s="8">
        <v>46188</v>
      </c>
      <c r="E606" s="6" t="s">
        <v>55</v>
      </c>
      <c r="F606" s="6">
        <v>12</v>
      </c>
      <c r="G606" s="9">
        <v>1.2</v>
      </c>
      <c r="H606" s="10">
        <f t="shared" si="42"/>
        <v>14.399999999999999</v>
      </c>
      <c r="I606" s="6" t="s">
        <v>733</v>
      </c>
      <c r="J606" s="47" t="s">
        <v>345</v>
      </c>
      <c r="K606" s="46"/>
    </row>
    <row r="607" spans="1:11" s="64" customFormat="1" ht="21.75" customHeight="1" x14ac:dyDescent="0.25">
      <c r="A607" s="58"/>
      <c r="B607" s="59" t="s">
        <v>13</v>
      </c>
      <c r="C607" s="60">
        <f>COUNTA(E586:E606)</f>
        <v>21</v>
      </c>
      <c r="D607" s="58"/>
      <c r="E607" s="58"/>
      <c r="F607" s="61"/>
      <c r="G607" s="61"/>
      <c r="H607" s="62"/>
      <c r="I607" s="58"/>
      <c r="J607" s="63" t="s">
        <v>345</v>
      </c>
      <c r="K607" s="62"/>
    </row>
    <row r="608" spans="1:11" s="64" customFormat="1" ht="21.75" customHeight="1" x14ac:dyDescent="0.25">
      <c r="A608" s="58"/>
      <c r="B608" s="59" t="s">
        <v>14</v>
      </c>
      <c r="C608" s="60">
        <f>COUNTIF(E586:E606,"Đột xuất")</f>
        <v>12</v>
      </c>
      <c r="D608" s="58"/>
      <c r="E608" s="58"/>
      <c r="F608" s="61"/>
      <c r="G608" s="61"/>
      <c r="H608" s="65"/>
      <c r="I608" s="58"/>
      <c r="J608" s="63" t="s">
        <v>345</v>
      </c>
      <c r="K608" s="62"/>
    </row>
    <row r="609" spans="1:11" s="156" customFormat="1" ht="36.75" customHeight="1" x14ac:dyDescent="0.25">
      <c r="A609" s="149">
        <v>1</v>
      </c>
      <c r="B609" s="150" t="s">
        <v>1136</v>
      </c>
      <c r="C609" s="149" t="s">
        <v>54</v>
      </c>
      <c r="D609" s="151"/>
      <c r="E609" s="149" t="s">
        <v>12</v>
      </c>
      <c r="F609" s="149">
        <v>10</v>
      </c>
      <c r="G609" s="152">
        <v>1</v>
      </c>
      <c r="H609" s="153">
        <f>G609*F609</f>
        <v>10</v>
      </c>
      <c r="I609" s="149" t="s">
        <v>1125</v>
      </c>
      <c r="J609" s="154" t="s">
        <v>344</v>
      </c>
      <c r="K609" s="155"/>
    </row>
    <row r="610" spans="1:11" s="156" customFormat="1" ht="24" customHeight="1" x14ac:dyDescent="0.25">
      <c r="A610" s="149">
        <v>2</v>
      </c>
      <c r="B610" s="150" t="s">
        <v>1126</v>
      </c>
      <c r="C610" s="149" t="s">
        <v>292</v>
      </c>
      <c r="D610" s="151"/>
      <c r="E610" s="149" t="s">
        <v>55</v>
      </c>
      <c r="F610" s="149">
        <v>12</v>
      </c>
      <c r="G610" s="152">
        <v>1.1000000000000001</v>
      </c>
      <c r="H610" s="153">
        <f>G610*F610</f>
        <v>13.200000000000001</v>
      </c>
      <c r="I610" s="149" t="s">
        <v>292</v>
      </c>
      <c r="J610" s="154" t="s">
        <v>344</v>
      </c>
      <c r="K610" s="157"/>
    </row>
    <row r="611" spans="1:11" s="156" customFormat="1" ht="57" customHeight="1" x14ac:dyDescent="0.25">
      <c r="A611" s="149">
        <v>3</v>
      </c>
      <c r="B611" s="150" t="s">
        <v>1127</v>
      </c>
      <c r="C611" s="149" t="s">
        <v>1128</v>
      </c>
      <c r="D611" s="151"/>
      <c r="E611" s="149" t="s">
        <v>12</v>
      </c>
      <c r="F611" s="149">
        <v>10</v>
      </c>
      <c r="G611" s="152">
        <v>1</v>
      </c>
      <c r="H611" s="153">
        <f t="shared" ref="H611:H617" si="43">G611*F611</f>
        <v>10</v>
      </c>
      <c r="I611" s="149" t="s">
        <v>1129</v>
      </c>
      <c r="J611" s="154" t="s">
        <v>344</v>
      </c>
      <c r="K611" s="158"/>
    </row>
    <row r="612" spans="1:11" s="156" customFormat="1" ht="40.5" customHeight="1" x14ac:dyDescent="0.25">
      <c r="A612" s="149">
        <v>4</v>
      </c>
      <c r="B612" s="150" t="s">
        <v>1130</v>
      </c>
      <c r="C612" s="149" t="s">
        <v>1131</v>
      </c>
      <c r="D612" s="151"/>
      <c r="E612" s="149" t="s">
        <v>12</v>
      </c>
      <c r="F612" s="149">
        <v>10</v>
      </c>
      <c r="G612" s="152">
        <v>1</v>
      </c>
      <c r="H612" s="153">
        <f t="shared" si="43"/>
        <v>10</v>
      </c>
      <c r="I612" s="149" t="s">
        <v>1131</v>
      </c>
      <c r="J612" s="154" t="s">
        <v>344</v>
      </c>
      <c r="K612" s="155"/>
    </row>
    <row r="613" spans="1:11" s="156" customFormat="1" ht="38.25" customHeight="1" x14ac:dyDescent="0.25">
      <c r="A613" s="149">
        <v>5</v>
      </c>
      <c r="B613" s="150" t="s">
        <v>1132</v>
      </c>
      <c r="C613" s="149" t="s">
        <v>480</v>
      </c>
      <c r="D613" s="151"/>
      <c r="E613" s="149" t="s">
        <v>55</v>
      </c>
      <c r="F613" s="149">
        <v>12</v>
      </c>
      <c r="G613" s="152">
        <v>1</v>
      </c>
      <c r="H613" s="153">
        <f t="shared" si="43"/>
        <v>12</v>
      </c>
      <c r="I613" s="149" t="s">
        <v>480</v>
      </c>
      <c r="J613" s="154" t="s">
        <v>344</v>
      </c>
      <c r="K613" s="155"/>
    </row>
    <row r="614" spans="1:11" s="156" customFormat="1" ht="36" customHeight="1" x14ac:dyDescent="0.25">
      <c r="A614" s="149">
        <v>6</v>
      </c>
      <c r="B614" s="159" t="s">
        <v>1133</v>
      </c>
      <c r="C614" s="149"/>
      <c r="D614" s="151"/>
      <c r="E614" s="149" t="s">
        <v>55</v>
      </c>
      <c r="F614" s="149">
        <v>10</v>
      </c>
      <c r="G614" s="152">
        <v>1</v>
      </c>
      <c r="H614" s="153">
        <f t="shared" si="43"/>
        <v>10</v>
      </c>
      <c r="I614" s="149"/>
      <c r="J614" s="154" t="s">
        <v>344</v>
      </c>
      <c r="K614" s="155"/>
    </row>
    <row r="615" spans="1:11" s="156" customFormat="1" ht="82.5" x14ac:dyDescent="0.25">
      <c r="A615" s="149">
        <v>7</v>
      </c>
      <c r="B615" s="150" t="s">
        <v>719</v>
      </c>
      <c r="C615" s="149" t="s">
        <v>10</v>
      </c>
      <c r="D615" s="151">
        <v>46176</v>
      </c>
      <c r="E615" s="149" t="s">
        <v>55</v>
      </c>
      <c r="F615" s="149">
        <v>12</v>
      </c>
      <c r="G615" s="152">
        <v>1.2</v>
      </c>
      <c r="H615" s="153">
        <f t="shared" si="43"/>
        <v>14.399999999999999</v>
      </c>
      <c r="I615" s="149" t="s">
        <v>720</v>
      </c>
      <c r="J615" s="154" t="s">
        <v>344</v>
      </c>
      <c r="K615" s="155"/>
    </row>
    <row r="616" spans="1:11" s="156" customFormat="1" ht="36.75" customHeight="1" x14ac:dyDescent="0.25">
      <c r="A616" s="149">
        <v>8</v>
      </c>
      <c r="B616" s="150" t="s">
        <v>1134</v>
      </c>
      <c r="C616" s="149"/>
      <c r="D616" s="151"/>
      <c r="E616" s="149" t="s">
        <v>12</v>
      </c>
      <c r="F616" s="149">
        <v>10</v>
      </c>
      <c r="G616" s="152">
        <v>1</v>
      </c>
      <c r="H616" s="153">
        <f t="shared" si="43"/>
        <v>10</v>
      </c>
      <c r="I616" s="149"/>
      <c r="J616" s="154" t="s">
        <v>344</v>
      </c>
      <c r="K616" s="155"/>
    </row>
    <row r="617" spans="1:11" s="156" customFormat="1" ht="44.25" customHeight="1" x14ac:dyDescent="0.25">
      <c r="A617" s="149">
        <v>9</v>
      </c>
      <c r="B617" s="150" t="s">
        <v>1135</v>
      </c>
      <c r="C617" s="149"/>
      <c r="D617" s="151"/>
      <c r="E617" s="149" t="s">
        <v>12</v>
      </c>
      <c r="F617" s="149">
        <v>10</v>
      </c>
      <c r="G617" s="152">
        <v>1</v>
      </c>
      <c r="H617" s="153">
        <f t="shared" si="43"/>
        <v>10</v>
      </c>
      <c r="I617" s="149"/>
      <c r="J617" s="154" t="s">
        <v>344</v>
      </c>
      <c r="K617" s="157"/>
    </row>
    <row r="618" spans="1:11" s="64" customFormat="1" ht="21.75" customHeight="1" x14ac:dyDescent="0.25">
      <c r="A618" s="58"/>
      <c r="B618" s="59" t="s">
        <v>13</v>
      </c>
      <c r="C618" s="60">
        <f>COUNTA(E609:E617)</f>
        <v>9</v>
      </c>
      <c r="D618" s="58"/>
      <c r="E618" s="58"/>
      <c r="F618" s="61"/>
      <c r="G618" s="61"/>
      <c r="H618" s="62"/>
      <c r="I618" s="58"/>
      <c r="J618" s="63" t="s">
        <v>344</v>
      </c>
      <c r="K618" s="62"/>
    </row>
    <row r="619" spans="1:11" s="64" customFormat="1" ht="21.75" customHeight="1" x14ac:dyDescent="0.25">
      <c r="A619" s="58"/>
      <c r="B619" s="59" t="s">
        <v>14</v>
      </c>
      <c r="C619" s="60">
        <f>COUNTIF(E609:E617,"Đột xuất")</f>
        <v>4</v>
      </c>
      <c r="D619" s="58"/>
      <c r="E619" s="58"/>
      <c r="F619" s="61"/>
      <c r="G619" s="61"/>
      <c r="H619" s="65"/>
      <c r="I619" s="58"/>
      <c r="J619" s="63" t="s">
        <v>344</v>
      </c>
      <c r="K619" s="62"/>
    </row>
    <row r="620" spans="1:11" ht="54.75" customHeight="1" x14ac:dyDescent="0.25">
      <c r="A620" s="18">
        <v>1</v>
      </c>
      <c r="B620" s="83" t="s">
        <v>469</v>
      </c>
      <c r="C620" s="6" t="s">
        <v>470</v>
      </c>
      <c r="D620" s="8">
        <v>46177</v>
      </c>
      <c r="E620" s="6" t="s">
        <v>12</v>
      </c>
      <c r="F620" s="6">
        <v>10</v>
      </c>
      <c r="G620" s="9">
        <v>1</v>
      </c>
      <c r="H620" s="10">
        <f t="shared" ref="H620:H639" si="44">G620*F620</f>
        <v>10</v>
      </c>
      <c r="I620" s="39"/>
      <c r="J620" s="47" t="s">
        <v>348</v>
      </c>
      <c r="K620" s="11"/>
    </row>
    <row r="621" spans="1:11" ht="63" x14ac:dyDescent="0.25">
      <c r="A621" s="18">
        <v>2</v>
      </c>
      <c r="B621" s="83" t="s">
        <v>471</v>
      </c>
      <c r="C621" s="6" t="s">
        <v>472</v>
      </c>
      <c r="D621" s="13" t="s">
        <v>473</v>
      </c>
      <c r="E621" s="6" t="s">
        <v>55</v>
      </c>
      <c r="F621" s="6">
        <v>12</v>
      </c>
      <c r="G621" s="9">
        <v>1</v>
      </c>
      <c r="H621" s="10">
        <f>G621*F621</f>
        <v>12</v>
      </c>
      <c r="I621" s="6" t="s">
        <v>474</v>
      </c>
      <c r="J621" s="47" t="s">
        <v>348</v>
      </c>
      <c r="K621" s="11"/>
    </row>
    <row r="622" spans="1:11" ht="47.25" x14ac:dyDescent="0.25">
      <c r="A622" s="18">
        <v>3</v>
      </c>
      <c r="B622" s="96" t="s">
        <v>475</v>
      </c>
      <c r="C622" s="6" t="s">
        <v>476</v>
      </c>
      <c r="D622" s="39" t="s">
        <v>477</v>
      </c>
      <c r="E622" s="6" t="s">
        <v>55</v>
      </c>
      <c r="F622" s="6">
        <v>12</v>
      </c>
      <c r="G622" s="9">
        <v>1</v>
      </c>
      <c r="H622" s="10">
        <f t="shared" si="44"/>
        <v>12</v>
      </c>
      <c r="I622" s="39" t="s">
        <v>478</v>
      </c>
      <c r="J622" s="47" t="s">
        <v>348</v>
      </c>
      <c r="K622" s="11"/>
    </row>
    <row r="623" spans="1:11" ht="82.5" x14ac:dyDescent="0.25">
      <c r="A623" s="18">
        <v>4</v>
      </c>
      <c r="B623" s="88" t="s">
        <v>479</v>
      </c>
      <c r="C623" s="6" t="s">
        <v>480</v>
      </c>
      <c r="D623" s="6" t="s">
        <v>481</v>
      </c>
      <c r="E623" s="6" t="s">
        <v>12</v>
      </c>
      <c r="F623" s="6">
        <v>10</v>
      </c>
      <c r="G623" s="9">
        <v>1.1000000000000001</v>
      </c>
      <c r="H623" s="10">
        <f>G623*F623</f>
        <v>11</v>
      </c>
      <c r="I623" s="6" t="s">
        <v>482</v>
      </c>
      <c r="J623" s="47" t="s">
        <v>348</v>
      </c>
      <c r="K623" s="11"/>
    </row>
    <row r="624" spans="1:11" ht="94.5" x14ac:dyDescent="0.25">
      <c r="A624" s="18">
        <v>5</v>
      </c>
      <c r="B624" s="88" t="s">
        <v>483</v>
      </c>
      <c r="C624" s="6" t="s">
        <v>100</v>
      </c>
      <c r="D624" s="39" t="s">
        <v>484</v>
      </c>
      <c r="E624" s="6" t="s">
        <v>12</v>
      </c>
      <c r="F624" s="6">
        <v>10</v>
      </c>
      <c r="G624" s="9">
        <v>1</v>
      </c>
      <c r="H624" s="10">
        <f>G624*F624</f>
        <v>10</v>
      </c>
      <c r="I624" s="6" t="s">
        <v>485</v>
      </c>
      <c r="J624" s="47" t="s">
        <v>348</v>
      </c>
      <c r="K624" s="11"/>
    </row>
    <row r="625" spans="1:11" ht="63" x14ac:dyDescent="0.25">
      <c r="A625" s="18">
        <v>6</v>
      </c>
      <c r="B625" s="86" t="s">
        <v>486</v>
      </c>
      <c r="C625" s="6" t="s">
        <v>487</v>
      </c>
      <c r="D625" s="6" t="s">
        <v>488</v>
      </c>
      <c r="E625" s="6" t="s">
        <v>12</v>
      </c>
      <c r="F625" s="6">
        <v>10</v>
      </c>
      <c r="G625" s="9">
        <v>1.1000000000000001</v>
      </c>
      <c r="H625" s="10">
        <f>G625*F625</f>
        <v>11</v>
      </c>
      <c r="I625" s="6" t="s">
        <v>489</v>
      </c>
      <c r="J625" s="47" t="s">
        <v>348</v>
      </c>
      <c r="K625" s="11"/>
    </row>
    <row r="626" spans="1:11" ht="63" x14ac:dyDescent="0.25">
      <c r="A626" s="18">
        <v>7</v>
      </c>
      <c r="B626" s="88" t="s">
        <v>490</v>
      </c>
      <c r="C626" s="6" t="s">
        <v>491</v>
      </c>
      <c r="D626" s="39" t="s">
        <v>492</v>
      </c>
      <c r="E626" s="6" t="s">
        <v>12</v>
      </c>
      <c r="F626" s="6">
        <v>10</v>
      </c>
      <c r="G626" s="9">
        <v>1</v>
      </c>
      <c r="H626" s="10">
        <f>G626*F626</f>
        <v>10</v>
      </c>
      <c r="I626" s="6" t="s">
        <v>493</v>
      </c>
      <c r="J626" s="47" t="s">
        <v>348</v>
      </c>
      <c r="K626" s="11"/>
    </row>
    <row r="627" spans="1:11" ht="47.25" x14ac:dyDescent="0.25">
      <c r="A627" s="18">
        <v>8</v>
      </c>
      <c r="B627" s="88" t="s">
        <v>494</v>
      </c>
      <c r="C627" s="6" t="s">
        <v>495</v>
      </c>
      <c r="D627" s="6" t="s">
        <v>496</v>
      </c>
      <c r="E627" s="6" t="s">
        <v>55</v>
      </c>
      <c r="F627" s="6">
        <v>12</v>
      </c>
      <c r="G627" s="9">
        <v>1.2</v>
      </c>
      <c r="H627" s="10">
        <f>G627*F627</f>
        <v>14.399999999999999</v>
      </c>
      <c r="I627" s="6" t="s">
        <v>496</v>
      </c>
      <c r="J627" s="47" t="s">
        <v>348</v>
      </c>
      <c r="K627" s="11"/>
    </row>
    <row r="628" spans="1:11" ht="99" x14ac:dyDescent="0.25">
      <c r="A628" s="18">
        <v>9</v>
      </c>
      <c r="B628" s="88" t="s">
        <v>497</v>
      </c>
      <c r="C628" s="6" t="s">
        <v>10</v>
      </c>
      <c r="D628" s="6"/>
      <c r="E628" s="6" t="s">
        <v>55</v>
      </c>
      <c r="F628" s="6">
        <v>12</v>
      </c>
      <c r="G628" s="9">
        <v>1.2</v>
      </c>
      <c r="H628" s="10">
        <f t="shared" ref="H628:H637" si="45">G628*F628</f>
        <v>14.399999999999999</v>
      </c>
      <c r="I628" s="6"/>
      <c r="J628" s="47" t="s">
        <v>348</v>
      </c>
      <c r="K628" s="11"/>
    </row>
    <row r="629" spans="1:11" ht="47.25" x14ac:dyDescent="0.25">
      <c r="A629" s="18">
        <v>10</v>
      </c>
      <c r="B629" s="88" t="s">
        <v>498</v>
      </c>
      <c r="C629" s="6" t="s">
        <v>499</v>
      </c>
      <c r="D629" s="6" t="s">
        <v>94</v>
      </c>
      <c r="E629" s="6" t="s">
        <v>55</v>
      </c>
      <c r="F629" s="6">
        <v>12</v>
      </c>
      <c r="G629" s="9">
        <v>1</v>
      </c>
      <c r="H629" s="10">
        <f t="shared" si="45"/>
        <v>12</v>
      </c>
      <c r="I629" s="6" t="s">
        <v>500</v>
      </c>
      <c r="J629" s="47" t="s">
        <v>348</v>
      </c>
      <c r="K629" s="11"/>
    </row>
    <row r="630" spans="1:11" ht="33" x14ac:dyDescent="0.25">
      <c r="A630" s="18">
        <v>11</v>
      </c>
      <c r="B630" s="88" t="s">
        <v>501</v>
      </c>
      <c r="C630" s="6" t="s">
        <v>10</v>
      </c>
      <c r="D630" s="6" t="s">
        <v>502</v>
      </c>
      <c r="E630" s="6" t="s">
        <v>12</v>
      </c>
      <c r="F630" s="6">
        <v>10</v>
      </c>
      <c r="G630" s="9">
        <v>1</v>
      </c>
      <c r="H630" s="10">
        <f t="shared" si="45"/>
        <v>10</v>
      </c>
      <c r="I630" s="6"/>
      <c r="J630" s="47" t="s">
        <v>348</v>
      </c>
      <c r="K630" s="11"/>
    </row>
    <row r="631" spans="1:11" ht="66" x14ac:dyDescent="0.25">
      <c r="A631" s="18">
        <v>12</v>
      </c>
      <c r="B631" s="88" t="s">
        <v>503</v>
      </c>
      <c r="C631" s="6" t="s">
        <v>10</v>
      </c>
      <c r="D631" s="15"/>
      <c r="E631" s="6" t="s">
        <v>55</v>
      </c>
      <c r="F631" s="15">
        <v>12</v>
      </c>
      <c r="G631" s="9">
        <v>1</v>
      </c>
      <c r="H631" s="10">
        <f t="shared" si="45"/>
        <v>12</v>
      </c>
      <c r="I631" s="6" t="s">
        <v>504</v>
      </c>
      <c r="J631" s="47" t="s">
        <v>348</v>
      </c>
      <c r="K631" s="11"/>
    </row>
    <row r="632" spans="1:11" ht="66" x14ac:dyDescent="0.25">
      <c r="A632" s="18">
        <v>13</v>
      </c>
      <c r="B632" s="88" t="s">
        <v>505</v>
      </c>
      <c r="C632" s="6" t="s">
        <v>10</v>
      </c>
      <c r="D632" s="15"/>
      <c r="E632" s="6" t="s">
        <v>12</v>
      </c>
      <c r="F632" s="15">
        <v>10</v>
      </c>
      <c r="G632" s="9">
        <v>1</v>
      </c>
      <c r="H632" s="10">
        <f t="shared" si="45"/>
        <v>10</v>
      </c>
      <c r="I632" s="6" t="s">
        <v>506</v>
      </c>
      <c r="J632" s="47" t="s">
        <v>348</v>
      </c>
      <c r="K632" s="11"/>
    </row>
    <row r="633" spans="1:11" ht="33" x14ac:dyDescent="0.25">
      <c r="A633" s="18">
        <v>14</v>
      </c>
      <c r="B633" s="88" t="s">
        <v>507</v>
      </c>
      <c r="C633" s="6" t="s">
        <v>10</v>
      </c>
      <c r="D633" s="6" t="s">
        <v>508</v>
      </c>
      <c r="E633" s="6" t="s">
        <v>12</v>
      </c>
      <c r="F633" s="6">
        <v>10</v>
      </c>
      <c r="G633" s="9">
        <v>1</v>
      </c>
      <c r="H633" s="10">
        <f t="shared" si="45"/>
        <v>10</v>
      </c>
      <c r="I633" s="6" t="s">
        <v>509</v>
      </c>
      <c r="J633" s="47" t="s">
        <v>348</v>
      </c>
      <c r="K633" s="11"/>
    </row>
    <row r="634" spans="1:11" ht="66" x14ac:dyDescent="0.25">
      <c r="A634" s="18">
        <v>15</v>
      </c>
      <c r="B634" s="88" t="s">
        <v>510</v>
      </c>
      <c r="C634" s="6" t="s">
        <v>10</v>
      </c>
      <c r="D634" s="6" t="s">
        <v>511</v>
      </c>
      <c r="E634" s="6" t="s">
        <v>12</v>
      </c>
      <c r="F634" s="6">
        <v>10</v>
      </c>
      <c r="G634" s="9">
        <v>1</v>
      </c>
      <c r="H634" s="10">
        <f>G634*F634</f>
        <v>10</v>
      </c>
      <c r="I634" s="6" t="s">
        <v>512</v>
      </c>
      <c r="J634" s="47" t="s">
        <v>348</v>
      </c>
      <c r="K634" s="11"/>
    </row>
    <row r="635" spans="1:11" ht="49.5" x14ac:dyDescent="0.25">
      <c r="A635" s="18">
        <v>16</v>
      </c>
      <c r="B635" s="88" t="s">
        <v>513</v>
      </c>
      <c r="C635" s="6" t="s">
        <v>514</v>
      </c>
      <c r="D635" s="6" t="s">
        <v>515</v>
      </c>
      <c r="E635" s="6" t="s">
        <v>55</v>
      </c>
      <c r="F635" s="6">
        <v>12</v>
      </c>
      <c r="G635" s="9">
        <v>1</v>
      </c>
      <c r="H635" s="10">
        <f t="shared" si="45"/>
        <v>12</v>
      </c>
      <c r="I635" s="6" t="s">
        <v>516</v>
      </c>
      <c r="J635" s="47" t="s">
        <v>348</v>
      </c>
      <c r="K635" s="11"/>
    </row>
    <row r="636" spans="1:11" ht="47.25" x14ac:dyDescent="0.25">
      <c r="A636" s="18">
        <v>17</v>
      </c>
      <c r="B636" s="88" t="s">
        <v>517</v>
      </c>
      <c r="C636" s="6" t="s">
        <v>518</v>
      </c>
      <c r="D636" s="6" t="s">
        <v>519</v>
      </c>
      <c r="E636" s="6" t="s">
        <v>12</v>
      </c>
      <c r="F636" s="15">
        <v>10</v>
      </c>
      <c r="G636" s="9">
        <v>1</v>
      </c>
      <c r="H636" s="10">
        <f>G636*F636</f>
        <v>10</v>
      </c>
      <c r="I636" s="6" t="s">
        <v>520</v>
      </c>
      <c r="J636" s="47" t="s">
        <v>348</v>
      </c>
      <c r="K636" s="11"/>
    </row>
    <row r="637" spans="1:11" ht="70.5" customHeight="1" x14ac:dyDescent="0.25">
      <c r="A637" s="18">
        <v>18</v>
      </c>
      <c r="B637" s="88" t="s">
        <v>521</v>
      </c>
      <c r="C637" s="6" t="s">
        <v>522</v>
      </c>
      <c r="D637" s="6" t="s">
        <v>523</v>
      </c>
      <c r="E637" s="6" t="s">
        <v>12</v>
      </c>
      <c r="F637" s="6">
        <v>10</v>
      </c>
      <c r="G637" s="9">
        <v>1</v>
      </c>
      <c r="H637" s="10">
        <f t="shared" si="45"/>
        <v>10</v>
      </c>
      <c r="I637" s="6" t="s">
        <v>524</v>
      </c>
      <c r="J637" s="47" t="s">
        <v>348</v>
      </c>
      <c r="K637" s="11"/>
    </row>
    <row r="638" spans="1:11" ht="47.25" x14ac:dyDescent="0.25">
      <c r="A638" s="18">
        <v>19</v>
      </c>
      <c r="B638" s="88" t="s">
        <v>525</v>
      </c>
      <c r="C638" s="6" t="s">
        <v>526</v>
      </c>
      <c r="D638" s="6" t="s">
        <v>527</v>
      </c>
      <c r="E638" s="6" t="s">
        <v>12</v>
      </c>
      <c r="F638" s="6">
        <v>10</v>
      </c>
      <c r="G638" s="9">
        <v>1.2</v>
      </c>
      <c r="H638" s="10">
        <f t="shared" si="44"/>
        <v>12</v>
      </c>
      <c r="I638" s="6" t="s">
        <v>528</v>
      </c>
      <c r="J638" s="47" t="s">
        <v>348</v>
      </c>
      <c r="K638" s="11"/>
    </row>
    <row r="639" spans="1:11" ht="49.5" customHeight="1" x14ac:dyDescent="0.25">
      <c r="A639" s="18">
        <v>20</v>
      </c>
      <c r="B639" s="88" t="s">
        <v>529</v>
      </c>
      <c r="C639" s="6" t="s">
        <v>526</v>
      </c>
      <c r="D639" s="6" t="s">
        <v>530</v>
      </c>
      <c r="E639" s="6" t="s">
        <v>55</v>
      </c>
      <c r="F639" s="15">
        <v>12</v>
      </c>
      <c r="G639" s="9">
        <v>1</v>
      </c>
      <c r="H639" s="10">
        <f t="shared" si="44"/>
        <v>12</v>
      </c>
      <c r="I639" s="6" t="s">
        <v>531</v>
      </c>
      <c r="J639" s="47" t="s">
        <v>348</v>
      </c>
      <c r="K639" s="11"/>
    </row>
    <row r="640" spans="1:11" s="64" customFormat="1" ht="21.75" customHeight="1" x14ac:dyDescent="0.25">
      <c r="A640" s="67"/>
      <c r="B640" s="59" t="s">
        <v>13</v>
      </c>
      <c r="C640" s="60">
        <f>COUNTA(E620:E639)</f>
        <v>20</v>
      </c>
      <c r="D640" s="67"/>
      <c r="E640" s="67"/>
      <c r="F640" s="68"/>
      <c r="G640" s="68"/>
      <c r="H640" s="69"/>
      <c r="I640" s="67"/>
      <c r="J640" s="63" t="s">
        <v>348</v>
      </c>
      <c r="K640" s="62"/>
    </row>
    <row r="641" spans="1:11" s="64" customFormat="1" ht="21.75" customHeight="1" x14ac:dyDescent="0.25">
      <c r="A641" s="67"/>
      <c r="B641" s="59" t="s">
        <v>14</v>
      </c>
      <c r="C641" s="60">
        <f>COUNTIF(E620:E639,"Đột xuất")</f>
        <v>8</v>
      </c>
      <c r="D641" s="67"/>
      <c r="E641" s="67"/>
      <c r="F641" s="68"/>
      <c r="G641" s="68"/>
      <c r="H641" s="70"/>
      <c r="I641" s="67"/>
      <c r="J641" s="63" t="s">
        <v>348</v>
      </c>
      <c r="K641" s="62"/>
    </row>
    <row r="642" spans="1:11" ht="47.25" x14ac:dyDescent="0.25">
      <c r="A642" s="18">
        <v>1</v>
      </c>
      <c r="B642" s="96" t="s">
        <v>475</v>
      </c>
      <c r="C642" s="6" t="s">
        <v>476</v>
      </c>
      <c r="D642" s="39" t="s">
        <v>477</v>
      </c>
      <c r="E642" s="6" t="s">
        <v>55</v>
      </c>
      <c r="F642" s="6">
        <v>12</v>
      </c>
      <c r="G642" s="9">
        <v>1</v>
      </c>
      <c r="H642" s="10">
        <f t="shared" ref="H642" si="46">G642*F642</f>
        <v>12</v>
      </c>
      <c r="I642" s="39" t="s">
        <v>478</v>
      </c>
      <c r="J642" s="47" t="s">
        <v>349</v>
      </c>
      <c r="K642" s="11"/>
    </row>
    <row r="643" spans="1:11" ht="82.5" x14ac:dyDescent="0.25">
      <c r="A643" s="18">
        <v>2</v>
      </c>
      <c r="B643" s="88" t="s">
        <v>479</v>
      </c>
      <c r="C643" s="6" t="s">
        <v>480</v>
      </c>
      <c r="D643" s="6" t="s">
        <v>481</v>
      </c>
      <c r="E643" s="6" t="s">
        <v>12</v>
      </c>
      <c r="F643" s="6">
        <v>10</v>
      </c>
      <c r="G643" s="9">
        <v>1.1000000000000001</v>
      </c>
      <c r="H643" s="10">
        <f>G643*F643</f>
        <v>11</v>
      </c>
      <c r="I643" s="6" t="s">
        <v>482</v>
      </c>
      <c r="J643" s="47" t="s">
        <v>349</v>
      </c>
      <c r="K643" s="11"/>
    </row>
    <row r="644" spans="1:11" ht="94.5" x14ac:dyDescent="0.25">
      <c r="A644" s="18">
        <v>3</v>
      </c>
      <c r="B644" s="88" t="s">
        <v>483</v>
      </c>
      <c r="C644" s="6" t="s">
        <v>100</v>
      </c>
      <c r="D644" s="39" t="s">
        <v>484</v>
      </c>
      <c r="E644" s="6" t="s">
        <v>12</v>
      </c>
      <c r="F644" s="6">
        <v>10</v>
      </c>
      <c r="G644" s="9">
        <v>1</v>
      </c>
      <c r="H644" s="10">
        <f>G644*F644</f>
        <v>10</v>
      </c>
      <c r="I644" s="6" t="s">
        <v>485</v>
      </c>
      <c r="J644" s="47" t="s">
        <v>349</v>
      </c>
      <c r="K644" s="11"/>
    </row>
    <row r="645" spans="1:11" ht="63" x14ac:dyDescent="0.25">
      <c r="A645" s="18">
        <v>4</v>
      </c>
      <c r="B645" s="88" t="s">
        <v>490</v>
      </c>
      <c r="C645" s="6" t="s">
        <v>491</v>
      </c>
      <c r="D645" s="39" t="s">
        <v>492</v>
      </c>
      <c r="E645" s="6" t="s">
        <v>12</v>
      </c>
      <c r="F645" s="6">
        <v>10</v>
      </c>
      <c r="G645" s="9">
        <v>1</v>
      </c>
      <c r="H645" s="10">
        <f>G645*F645</f>
        <v>10</v>
      </c>
      <c r="I645" s="6" t="s">
        <v>493</v>
      </c>
      <c r="J645" s="47" t="s">
        <v>349</v>
      </c>
      <c r="K645" s="11"/>
    </row>
    <row r="646" spans="1:11" ht="47.25" x14ac:dyDescent="0.25">
      <c r="A646" s="18">
        <v>5</v>
      </c>
      <c r="B646" s="88" t="s">
        <v>494</v>
      </c>
      <c r="C646" s="6" t="s">
        <v>495</v>
      </c>
      <c r="D646" s="6" t="s">
        <v>496</v>
      </c>
      <c r="E646" s="6" t="s">
        <v>55</v>
      </c>
      <c r="F646" s="6">
        <v>12</v>
      </c>
      <c r="G646" s="9">
        <v>1.2</v>
      </c>
      <c r="H646" s="10">
        <f>G646*F646</f>
        <v>14.399999999999999</v>
      </c>
      <c r="I646" s="6" t="s">
        <v>496</v>
      </c>
      <c r="J646" s="47" t="s">
        <v>349</v>
      </c>
      <c r="K646" s="11"/>
    </row>
    <row r="647" spans="1:11" s="64" customFormat="1" ht="21.75" customHeight="1" x14ac:dyDescent="0.25">
      <c r="A647" s="67"/>
      <c r="B647" s="59" t="s">
        <v>13</v>
      </c>
      <c r="C647" s="60">
        <f>COUNTA(E642:E646)</f>
        <v>5</v>
      </c>
      <c r="D647" s="67"/>
      <c r="E647" s="67"/>
      <c r="F647" s="68"/>
      <c r="G647" s="68"/>
      <c r="H647" s="69"/>
      <c r="I647" s="67"/>
      <c r="J647" s="63" t="s">
        <v>349</v>
      </c>
      <c r="K647" s="62"/>
    </row>
    <row r="648" spans="1:11" s="64" customFormat="1" ht="21.75" customHeight="1" x14ac:dyDescent="0.25">
      <c r="A648" s="67"/>
      <c r="B648" s="59" t="s">
        <v>14</v>
      </c>
      <c r="C648" s="60">
        <f>COUNTIF(E642:E646,"Đột xuất")</f>
        <v>2</v>
      </c>
      <c r="D648" s="67"/>
      <c r="E648" s="67"/>
      <c r="F648" s="68"/>
      <c r="G648" s="68"/>
      <c r="H648" s="70"/>
      <c r="I648" s="67"/>
      <c r="J648" s="63" t="s">
        <v>349</v>
      </c>
      <c r="K648" s="62"/>
    </row>
  </sheetData>
  <autoFilter ref="A4:K608" xr:uid="{9468CD7F-B97D-4F10-B4BF-6535A01DEBEC}"/>
  <phoneticPr fontId="18" type="noConversion"/>
  <hyperlinks>
    <hyperlink ref="B365" r:id="rId1" display="javascript:void(0)" xr:uid="{3D585BDC-C226-4C42-AEAA-08A16B724D12}"/>
    <hyperlink ref="B367" r:id="rId2" display="javascript:void(0)" xr:uid="{0083FF65-9544-4FCD-8BFC-80C53F06F3AE}"/>
    <hyperlink ref="B374" r:id="rId3" display="javascript:void(0)" xr:uid="{43A86551-0187-4563-9828-C2DBE4EDB3B9}"/>
    <hyperlink ref="B373" r:id="rId4" display="javascript:void(0)" xr:uid="{D8C8C757-F178-4B46-BB7D-CE8E2C334079}"/>
    <hyperlink ref="B387" r:id="rId5" display="javascript:void(0)" xr:uid="{CD5F8F8E-6E3F-4AFC-957D-41B4DE834574}"/>
    <hyperlink ref="B388" r:id="rId6" display="javascript:void(0)" xr:uid="{5C764B5F-84B0-4311-83C3-C0CCA94AC0B6}"/>
    <hyperlink ref="B389" r:id="rId7" display="javascript:void(0)" xr:uid="{12871E85-04F4-4A41-B9FC-F26EC1F1F8AB}"/>
    <hyperlink ref="B392" r:id="rId8" display="javascript:void(0)" xr:uid="{70B3E0E4-3F40-47E1-BFD9-E9A24981DA47}"/>
    <hyperlink ref="B395" r:id="rId9" display="javascript:void(0)" xr:uid="{0821CCC5-A9D0-42EF-A851-D63D32959890}"/>
    <hyperlink ref="B400" r:id="rId10" display="javascript:void(0)" xr:uid="{39C90029-130F-4BC0-9F91-F223DD7317A3}"/>
    <hyperlink ref="B402" r:id="rId11" display="javascript:void(0)" xr:uid="{016449CF-EE9F-44B2-A1EC-B84BC0097CCE}"/>
    <hyperlink ref="B407" r:id="rId12" display="javascript:void(0)" xr:uid="{4747A8EE-8027-4DFF-A336-ACF2A0F77E53}"/>
    <hyperlink ref="B408" r:id="rId13" display="javascript:void(0)" xr:uid="{8C57D567-8583-4CCB-9E7B-74BAA1B747AA}"/>
    <hyperlink ref="B411" r:id="rId14" display="javascript:void(0)" xr:uid="{B2F7BAA4-4D83-4172-BA34-6F0DDCDEAF36}"/>
    <hyperlink ref="B435" r:id="rId15" display="javascript:void(0)" xr:uid="{532B2884-947D-465A-8F71-66A85D445D5D}"/>
    <hyperlink ref="I530" r:id="rId16" display="https://zalo.me/g/otzmkh171" xr:uid="{0F2CD4D4-5E8B-47B6-8AEB-416369C08A89}"/>
    <hyperlink ref="I531" r:id="rId17" display="https://zalo.me/g/otzmkh171" xr:uid="{BDC81E7A-254C-4F4C-8A91-98946E7EBBC5}"/>
    <hyperlink ref="I532" r:id="rId18" display="https://zalo.me/g/otzmkh171" xr:uid="{D56647DE-A622-4236-A300-F3B98974B1E3}"/>
    <hyperlink ref="I547" r:id="rId19" xr:uid="{ADBA84DA-6FF6-4C15-A1AD-695ABA66A96B}"/>
    <hyperlink ref="I552" r:id="rId20" xr:uid="{C81018D7-026E-4ED4-B359-50CCD69080AD}"/>
    <hyperlink ref="I553" r:id="rId21" xr:uid="{06148887-FD8F-4FE2-B3DE-22369D47990C}"/>
    <hyperlink ref="I551" r:id="rId22" xr:uid="{81EAD142-EEB1-4FB7-8380-E5637BC191BF}"/>
    <hyperlink ref="B629" r:id="rId23" display="javascript:void(0)" xr:uid="{BD7D805E-0F54-4407-96B4-FAE7E570896B}"/>
    <hyperlink ref="I28" r:id="rId24" xr:uid="{7AD38FEB-956F-47A5-9878-36A8C843E109}"/>
    <hyperlink ref="I29" r:id="rId25" xr:uid="{E32B4EE2-2BA7-40F4-AEE5-4970971D7FD9}"/>
    <hyperlink ref="I30" display="https://onedrive.live.com/:x:/g/personal/56B2075BBDDE2D70/IQCOy0Yu53U4TaZeJg7luFHIAWXyEa4B-oOq-2zmGxK2gg4?resid=56B2075BBDDE2D70!s2e46cb8e75e74d38a65e260ee5b851c8&amp;ithint=file%2Cxlsx&amp;e=fwaVsy&amp;migratedtospo=true&amp;redeem=aHR0cHM6Ly8xZHJ2Lm1zL3gvYy81NmIyMDc1Ym" xr:uid="{77018DA1-6DF2-454A-96F3-EF8E07624495}"/>
    <hyperlink ref="I31" r:id="rId26" xr:uid="{FB411632-DD20-4A9C-B05F-5A6B6A9C4195}"/>
    <hyperlink ref="I32" r:id="rId27" xr:uid="{0A638373-9346-43B9-9F91-43F4EB81C42D}"/>
    <hyperlink ref="I33" r:id="rId28" xr:uid="{07EA5E24-0190-403A-9E3B-478D43DA33DB}"/>
    <hyperlink ref="B447" r:id="rId29" display="javascript:void(0)" xr:uid="{6076FDBE-9457-446C-8D9C-6449D369679A}"/>
    <hyperlink ref="B449" r:id="rId30" display="javascript:void(0)" xr:uid="{EE37445F-9A75-408E-A84B-8E62511DD0A7}"/>
    <hyperlink ref="B455" r:id="rId31" display="javascript:void(0)" xr:uid="{94C6ED83-ED6D-4C0E-82A1-5F827D61D4DA}"/>
    <hyperlink ref="B454" r:id="rId32" display="javascript:void(0)" xr:uid="{E830238F-D397-45BC-8D36-428AF75DF409}"/>
    <hyperlink ref="B465" r:id="rId33" display="javascript:void(0)" xr:uid="{78D11BE5-364F-4A8D-9712-82807F24B889}"/>
    <hyperlink ref="B466" r:id="rId34" display="javascript:void(0)" xr:uid="{DD622D5A-8DC4-417F-9B3D-C86EC0424448}"/>
    <hyperlink ref="B467" r:id="rId35" display="javascript:void(0)" xr:uid="{53846D40-C080-4DDA-896B-94472C42E1A3}"/>
    <hyperlink ref="B471" r:id="rId36" display="javascript:void(0)" xr:uid="{21A08606-A6FD-4ACF-848B-38764DAB48B1}"/>
    <hyperlink ref="B476" r:id="rId37" display="javascript:void(0)" xr:uid="{67EBE2B0-96C0-48A1-80B0-77D04BFE529B}"/>
    <hyperlink ref="B478" r:id="rId38" display="javascript:void(0)" xr:uid="{3298FA65-4C24-422E-8A99-890043D1A02F}"/>
    <hyperlink ref="B482" r:id="rId39" display="javascript:void(0)" xr:uid="{C20CBBCA-DFE7-4B49-AA5F-E6B24674D0CC}"/>
    <hyperlink ref="B483" r:id="rId40" display="javascript:void(0)" xr:uid="{58F6B7B2-B9CB-4B36-BFD7-6246B4C6BAC1}"/>
    <hyperlink ref="B485" r:id="rId41" display="javascript:void(0)" xr:uid="{82B2B316-DD31-4E4F-B523-7655EEF9DD9E}"/>
  </hyperlinks>
  <printOptions horizontalCentered="1"/>
  <pageMargins left="0.31" right="0.28999999999999998" top="0.48" bottom="0.51" header="0.3" footer="0.17"/>
  <pageSetup paperSize="9" orientation="landscape" r:id="rId4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E7D2F-22CC-4577-B568-135C344696F1}">
  <sheetPr>
    <tabColor rgb="FFFF0000"/>
  </sheetPr>
  <dimension ref="A1:F35"/>
  <sheetViews>
    <sheetView topLeftCell="A28" zoomScale="130" zoomScaleNormal="130" workbookViewId="0">
      <selection activeCell="L36" sqref="L36"/>
    </sheetView>
  </sheetViews>
  <sheetFormatPr defaultRowHeight="18.75" x14ac:dyDescent="0.25"/>
  <cols>
    <col min="1" max="1" width="9.140625" style="113"/>
    <col min="2" max="2" width="27.85546875" style="113" customWidth="1"/>
    <col min="3" max="3" width="29.42578125" style="133" customWidth="1"/>
    <col min="4" max="4" width="9.85546875" style="113" customWidth="1"/>
    <col min="5" max="5" width="20.85546875" style="113" customWidth="1"/>
    <col min="6" max="6" width="19.85546875" style="113" customWidth="1"/>
    <col min="7" max="16384" width="9.140625" style="113"/>
  </cols>
  <sheetData>
    <row r="1" spans="1:6" s="114" customFormat="1" ht="36.75" customHeight="1" x14ac:dyDescent="0.25">
      <c r="A1" s="134" t="s">
        <v>1056</v>
      </c>
      <c r="B1" s="134" t="s">
        <v>20</v>
      </c>
      <c r="C1" s="5" t="s">
        <v>734</v>
      </c>
      <c r="D1" s="135" t="s">
        <v>1057</v>
      </c>
      <c r="E1" s="5" t="s">
        <v>1059</v>
      </c>
      <c r="F1" s="5" t="s">
        <v>1058</v>
      </c>
    </row>
    <row r="2" spans="1:6" ht="35.25" customHeight="1" x14ac:dyDescent="0.25">
      <c r="A2" s="132">
        <v>1</v>
      </c>
      <c r="B2" s="136" t="s">
        <v>323</v>
      </c>
      <c r="C2" s="137" t="s">
        <v>324</v>
      </c>
      <c r="D2" s="138" t="s">
        <v>321</v>
      </c>
      <c r="E2" s="132">
        <f>COUNTIFS('MẪU 01-B'!$J$6:$J$648,"=Châu Văn Bảo",'MẪU 01-B'!$E$6:$E$648,"=Thường xuyên")+COUNTIFS('MẪU 01-B'!$J$6:$J$648,"=Châu Văn Bảo",'MẪU 01-B'!$E$6:$E$648,"=Đột xuất")</f>
        <v>28</v>
      </c>
      <c r="F2" s="132">
        <f>COUNTIFS('MẪU 01-B'!$J$6:$J$648,"=Châu Văn Bảo",'MẪU 01-B'!$E$6:$E$648,"=Đột xuất")</f>
        <v>11</v>
      </c>
    </row>
    <row r="3" spans="1:6" ht="37.5" x14ac:dyDescent="0.25">
      <c r="A3" s="132">
        <v>2</v>
      </c>
      <c r="B3" s="115" t="s">
        <v>331</v>
      </c>
      <c r="C3" s="137" t="s">
        <v>1084</v>
      </c>
      <c r="D3" s="138" t="s">
        <v>321</v>
      </c>
      <c r="E3" s="132">
        <f>COUNTIFS('MẪU 01-B'!$J$6:$J$648,"=Lê Thị Hồng Vân",'MẪU 01-B'!$E$6:$E$648,"=Thường xuyên")+COUNTIFS('MẪU 01-B'!$J$6:$J$648,"=Lê Thị Hồng Vân",'MẪU 01-B'!$E$6:$E$648,"=Đột xuất")</f>
        <v>8</v>
      </c>
      <c r="F3" s="132">
        <f>COUNTIFS('MẪU 01-B'!$J$6:$J$648,"=Lê Thị Hồng Vân",'MẪU 01-B'!$E$6:$E$648,"=Đột xuất")</f>
        <v>4</v>
      </c>
    </row>
    <row r="4" spans="1:6" ht="37.5" x14ac:dyDescent="0.25">
      <c r="A4" s="132">
        <v>3</v>
      </c>
      <c r="B4" s="115" t="s">
        <v>333</v>
      </c>
      <c r="C4" s="137" t="s">
        <v>1085</v>
      </c>
      <c r="D4" s="138" t="s">
        <v>321</v>
      </c>
      <c r="E4" s="132">
        <f>COUNTIFS('MẪU 01-B'!$J$6:$J$648,"=Phạm Thị Thu Nga",'MẪU 01-B'!$E$6:$E$648,"=Thường xuyên")+COUNTIFS('MẪU 01-B'!$J$6:$J$648,"=Phạm Thị Thu Nga",'MẪU 01-B'!$E$6:$E$648,"=Đột xuất")</f>
        <v>6</v>
      </c>
      <c r="F4" s="132">
        <f>COUNTIFS('MẪU 01-B'!$J$6:$J$648,"=Phạm Thị Thu Nga",'MẪU 01-B'!$E$6:$E$648,"=Đột xuất")</f>
        <v>3</v>
      </c>
    </row>
    <row r="5" spans="1:6" ht="37.5" x14ac:dyDescent="0.25">
      <c r="A5" s="132">
        <v>4</v>
      </c>
      <c r="B5" s="115" t="s">
        <v>332</v>
      </c>
      <c r="C5" s="137" t="s">
        <v>1085</v>
      </c>
      <c r="D5" s="138" t="s">
        <v>321</v>
      </c>
      <c r="E5" s="132">
        <f>COUNTIFS('MẪU 01-B'!$J$6:$J$648,"=Trương Thị Hồng",'MẪU 01-B'!$E$6:$E$648,"=Thường xuyên")+COUNTIFS('MẪU 01-B'!$J$6:$J$648,"=Trương Thị Hồng",'MẪU 01-B'!$E$6:$E$648,"=Đột xuất")</f>
        <v>20</v>
      </c>
      <c r="F5" s="132">
        <f>COUNTIFS('MẪU 01-B'!$J$6:$J$648,"=Trương Thị Hồng",'MẪU 01-B'!$E$6:$E$648,"=Đột xuất")</f>
        <v>7</v>
      </c>
    </row>
    <row r="6" spans="1:6" ht="37.5" x14ac:dyDescent="0.25">
      <c r="A6" s="132">
        <v>5</v>
      </c>
      <c r="B6" s="115" t="s">
        <v>353</v>
      </c>
      <c r="C6" s="137" t="s">
        <v>1086</v>
      </c>
      <c r="D6" s="138" t="s">
        <v>321</v>
      </c>
      <c r="E6" s="132">
        <f>COUNTIFS('MẪU 01-B'!$J$6:$J$648,"=Nguyễn Hữu Thiện",'MẪU 01-B'!$E$6:$E$648,"=Thường xuyên")+COUNTIFS('MẪU 01-B'!$J$6:$J$648,"=Nguyễn Hữu Thiện",'MẪU 01-B'!$E$6:$E$648,"=Đột xuất")</f>
        <v>11</v>
      </c>
      <c r="F6" s="132">
        <f>COUNTIFS('MẪU 01-B'!$J$6:$J$648,"=Nguyễn Hữu Thiện",'MẪU 01-B'!$E$6:$E$648,"=Đột xuất")</f>
        <v>3</v>
      </c>
    </row>
    <row r="7" spans="1:6" ht="37.5" x14ac:dyDescent="0.25">
      <c r="A7" s="132">
        <v>6</v>
      </c>
      <c r="B7" s="115" t="s">
        <v>355</v>
      </c>
      <c r="C7" s="137" t="s">
        <v>1087</v>
      </c>
      <c r="D7" s="138" t="s">
        <v>321</v>
      </c>
      <c r="E7" s="132">
        <f>COUNTIFS('MẪU 01-B'!$J$6:$J$648,"=Trần Việt Khánh",'MẪU 01-B'!$E$6:$E$648,"=Thường xuyên")+COUNTIFS('MẪU 01-B'!$J$6:$J$648,"=Trần Việt Khánh",'MẪU 01-B'!$E$6:$E$648,"=Đột xuất")</f>
        <v>12</v>
      </c>
      <c r="F7" s="132">
        <f>COUNTIFS('MẪU 01-B'!$J$6:$J$648,"=Trần Việt Khánh",'MẪU 01-B'!$E$6:$E$648,"=Đột xuất")</f>
        <v>3</v>
      </c>
    </row>
    <row r="8" spans="1:6" ht="37.5" x14ac:dyDescent="0.25">
      <c r="A8" s="132">
        <v>7</v>
      </c>
      <c r="B8" s="115" t="s">
        <v>354</v>
      </c>
      <c r="C8" s="137" t="s">
        <v>1087</v>
      </c>
      <c r="D8" s="138" t="s">
        <v>321</v>
      </c>
      <c r="E8" s="132">
        <f>COUNTIFS('MẪU 01-B'!$J$6:$J$648,"=Nguyễn Văn Đôn",'MẪU 01-B'!$E$6:$E$648,"=Thường xuyên")+COUNTIFS('MẪU 01-B'!$J$6:$J$648,"=Nguyễn Văn Đôn",'MẪU 01-B'!$E$6:$E$648,"=Đột xuất")</f>
        <v>10</v>
      </c>
      <c r="F8" s="132">
        <f>COUNTIFS('MẪU 01-B'!$J$6:$J$648,"=Nguyễn Văn Đôn",'MẪU 01-B'!$E$6:$E$648,"=Đột xuất")</f>
        <v>4</v>
      </c>
    </row>
    <row r="9" spans="1:6" ht="37.5" x14ac:dyDescent="0.25">
      <c r="A9" s="132">
        <v>8</v>
      </c>
      <c r="B9" s="115" t="s">
        <v>347</v>
      </c>
      <c r="C9" s="137" t="s">
        <v>1088</v>
      </c>
      <c r="D9" s="138" t="s">
        <v>321</v>
      </c>
      <c r="E9" s="132">
        <f>COUNTIFS('MẪU 01-B'!$J$6:$J$648,"=Quách Minh Thử",'MẪU 01-B'!$E$6:$E$648,"=Thường xuyên")+COUNTIFS('MẪU 01-B'!$J$6:$J$648,"=Quách Minh Thử",'MẪU 01-B'!$E$6:$E$648,"=Đột xuất")</f>
        <v>18</v>
      </c>
      <c r="F9" s="132">
        <f>COUNTIFS('MẪU 01-B'!$J$6:$J$648,"=Quách Minh Thử",'MẪU 01-B'!$E$6:$E$648,"=Đột xuất")</f>
        <v>10</v>
      </c>
    </row>
    <row r="10" spans="1:6" ht="37.5" x14ac:dyDescent="0.25">
      <c r="A10" s="132">
        <v>9</v>
      </c>
      <c r="B10" s="115" t="s">
        <v>330</v>
      </c>
      <c r="C10" s="137" t="s">
        <v>1089</v>
      </c>
      <c r="D10" s="138" t="s">
        <v>321</v>
      </c>
      <c r="E10" s="132">
        <f>COUNTIFS('MẪU 01-B'!$J$6:$J$648,"=Huỳnh Ngọc Mai",'MẪU 01-B'!$E$6:$E$648,"=Thường xuyên")+COUNTIFS('MẪU 01-B'!$J$6:$J$648,"=Huỳnh Ngọc Mai",'MẪU 01-B'!$E$6:$E$648,"=Đột xuất")</f>
        <v>16</v>
      </c>
      <c r="F10" s="132">
        <f>COUNTIFS('MẪU 01-B'!$J$6:$J$648,"=Huỳnh Ngọc Mai",'MẪU 01-B'!$E$6:$E$648,"=Đột xuất")</f>
        <v>7</v>
      </c>
    </row>
    <row r="11" spans="1:6" ht="26.25" customHeight="1" x14ac:dyDescent="0.25">
      <c r="A11" s="132">
        <v>10</v>
      </c>
      <c r="B11" s="115" t="s">
        <v>334</v>
      </c>
      <c r="C11" s="137" t="s">
        <v>1090</v>
      </c>
      <c r="D11" s="138" t="s">
        <v>321</v>
      </c>
      <c r="E11" s="132">
        <f>COUNTIFS('MẪU 01-B'!$J$6:$J$648,"=Nguyễn Thị Thu Hà",'MẪU 01-B'!$E$6:$E$648,"=Thường xuyên")+COUNTIFS('MẪU 01-B'!$J$6:$J$648,"=Nguyễn Thị Thu Hà",'MẪU 01-B'!$E$6:$E$648,"=Đột xuất")</f>
        <v>10</v>
      </c>
      <c r="F11" s="132">
        <f>COUNTIFS('MẪU 01-B'!$J$6:$J$648,"=Nguyễn Thị Thu Hà",'MẪU 01-B'!$E$6:$E$648,"=Đột xuất")</f>
        <v>7</v>
      </c>
    </row>
    <row r="12" spans="1:6" ht="37.5" x14ac:dyDescent="0.25">
      <c r="A12" s="132">
        <v>11</v>
      </c>
      <c r="B12" s="115" t="s">
        <v>336</v>
      </c>
      <c r="C12" s="137" t="s">
        <v>1091</v>
      </c>
      <c r="D12" s="138" t="s">
        <v>321</v>
      </c>
      <c r="E12" s="132">
        <f>COUNTIFS('MẪU 01-B'!$J$6:$J$648,"=Nguyễn Ngọc Thọ",'MẪU 01-B'!$E$6:$E$648,"=Thường xuyên")+COUNTIFS('MẪU 01-B'!$J$6:$J$648,"=Nguyễn Ngọc Thọ",'MẪU 01-B'!$E$6:$E$648,"=Đột xuất")</f>
        <v>8</v>
      </c>
      <c r="F12" s="132">
        <f>COUNTIFS('MẪU 01-B'!$J$6:$J$648,"=Nguyễn Ngọc Thọ",'MẪU 01-B'!$E$6:$E$648,"=Đột xuất")</f>
        <v>6</v>
      </c>
    </row>
    <row r="13" spans="1:6" ht="37.5" x14ac:dyDescent="0.25">
      <c r="A13" s="132">
        <v>12</v>
      </c>
      <c r="B13" s="115" t="s">
        <v>337</v>
      </c>
      <c r="C13" s="137" t="s">
        <v>1092</v>
      </c>
      <c r="D13" s="138" t="s">
        <v>321</v>
      </c>
      <c r="E13" s="132">
        <f>COUNTIFS('MẪU 01-B'!$J$6:$J$648,"=Hồ Gia Bảo",'MẪU 01-B'!$E$6:$E$648,"=Thường xuyên")+COUNTIFS('MẪU 01-B'!$J$6:$J$648,"=Hồ Gia Bảo",'MẪU 01-B'!$E$6:$E$648,"=Đột xuất")</f>
        <v>33</v>
      </c>
      <c r="F13" s="132">
        <f>COUNTIFS('MẪU 01-B'!$J$6:$J$648,"=Hồ Gia Bảo",'MẪU 01-B'!$E$6:$E$648,"=Đột xuất")</f>
        <v>26</v>
      </c>
    </row>
    <row r="14" spans="1:6" ht="26.25" customHeight="1" x14ac:dyDescent="0.25">
      <c r="A14" s="132">
        <v>13</v>
      </c>
      <c r="B14" s="115" t="s">
        <v>335</v>
      </c>
      <c r="C14" s="137" t="s">
        <v>1093</v>
      </c>
      <c r="D14" s="138" t="s">
        <v>321</v>
      </c>
      <c r="E14" s="132">
        <f>COUNTIFS('MẪU 01-B'!$J$6:$J$648,"=Trịnh Hoàng Hiệp",'MẪU 01-B'!$E$6:$E$648,"=Thường xuyên")+COUNTIFS('MẪU 01-B'!$J$6:$J$648,"=Trịnh Hoàng Hiệp",'MẪU 01-B'!$E$6:$E$648,"=Đột xuất")</f>
        <v>20</v>
      </c>
      <c r="F14" s="132">
        <f>COUNTIFS('MẪU 01-B'!$J$6:$J$648,"=Trịnh Hoàng Hiệp",'MẪU 01-B'!$E$6:$E$648,"=Đột xuất")</f>
        <v>15</v>
      </c>
    </row>
    <row r="15" spans="1:6" ht="26.25" customHeight="1" x14ac:dyDescent="0.25">
      <c r="A15" s="132">
        <v>14</v>
      </c>
      <c r="B15" s="115" t="s">
        <v>326</v>
      </c>
      <c r="C15" s="137" t="s">
        <v>1094</v>
      </c>
      <c r="D15" s="138" t="s">
        <v>321</v>
      </c>
      <c r="E15" s="132">
        <f>COUNTIFS('MẪU 01-B'!$J$6:$J$648,"=Nguyễn Anh Tuấn",'MẪU 01-B'!$E$6:$E$648,"=Thường xuyên")+COUNTIFS('MẪU 01-B'!$J$6:$J$648,"=Nguyễn Anh Tuấn",'MẪU 01-B'!$E$6:$E$648,"=Đột xuất")</f>
        <v>14</v>
      </c>
      <c r="F15" s="132">
        <f>COUNTIFS('MẪU 01-B'!$J$6:$J$648,"=Nguyễn Anh Tuấn",'MẪU 01-B'!$E$6:$E$648,"=Đột xuất")</f>
        <v>6</v>
      </c>
    </row>
    <row r="16" spans="1:6" ht="37.5" x14ac:dyDescent="0.25">
      <c r="A16" s="132">
        <v>15</v>
      </c>
      <c r="B16" s="115" t="s">
        <v>328</v>
      </c>
      <c r="C16" s="137" t="s">
        <v>1095</v>
      </c>
      <c r="D16" s="138" t="s">
        <v>321</v>
      </c>
      <c r="E16" s="132">
        <f>COUNTIFS('MẪU 01-B'!$J$6:$J$648,"=Võ Đắc Thịnh",'MẪU 01-B'!$E$6:$E$648,"=Thường xuyên")+COUNTIFS('MẪU 01-B'!$J$6:$J$648,"=Võ Đắc Thịnh",'MẪU 01-B'!$E$6:$E$648,"=Đột xuất")</f>
        <v>9</v>
      </c>
      <c r="F16" s="132">
        <f>COUNTIFS('MẪU 01-B'!$J$6:$J$648,"=Võ Đắc Thịnh",'MẪU 01-B'!$E$6:$E$648,"=Đột xuất")</f>
        <v>6</v>
      </c>
    </row>
    <row r="17" spans="1:6" ht="30" customHeight="1" x14ac:dyDescent="0.25">
      <c r="A17" s="132">
        <v>16</v>
      </c>
      <c r="B17" s="115" t="s">
        <v>352</v>
      </c>
      <c r="C17" s="137" t="s">
        <v>1096</v>
      </c>
      <c r="D17" s="138" t="s">
        <v>321</v>
      </c>
      <c r="E17" s="132">
        <f>COUNTIFS('MẪU 01-B'!$J$6:$J$648,"=Chung Trần Thế Vinh",'MẪU 01-B'!$E$6:$E$648,"=Thường xuyên")+COUNTIFS('MẪU 01-B'!$J$6:$J$648,"=Chung Trần Thế Vinh",'MẪU 01-B'!$E$6:$E$648,"=Đột xuất")</f>
        <v>26</v>
      </c>
      <c r="F17" s="132">
        <f>COUNTIFS('MẪU 01-B'!$J$6:$J$648,"=Chung Trần Thế Vinh",'MẪU 01-B'!$E$6:$E$648,"=Đột xuất")</f>
        <v>3</v>
      </c>
    </row>
    <row r="18" spans="1:6" ht="37.5" x14ac:dyDescent="0.25">
      <c r="A18" s="132">
        <v>17</v>
      </c>
      <c r="B18" s="115" t="s">
        <v>338</v>
      </c>
      <c r="C18" s="137" t="s">
        <v>1097</v>
      </c>
      <c r="D18" s="138" t="s">
        <v>321</v>
      </c>
      <c r="E18" s="132">
        <f>COUNTIFS('MẪU 01-B'!$J$6:$J$648,"=Phạm Quang Vũ",'MẪU 01-B'!$E$6:$E$648,"=Thường xuyên")+COUNTIFS('MẪU 01-B'!$J$6:$J$648,"=Phạm Quang Vũ",'MẪU 01-B'!$E$6:$E$648,"=Đột xuất")</f>
        <v>5</v>
      </c>
      <c r="F18" s="132">
        <f>COUNTIFS('MẪU 01-B'!$J$6:$J$648,"=Phạm Quang Vũ",'MẪU 01-B'!$E$6:$E$648,"=Đột xuất")</f>
        <v>4</v>
      </c>
    </row>
    <row r="19" spans="1:6" ht="37.5" x14ac:dyDescent="0.25">
      <c r="A19" s="132">
        <v>18</v>
      </c>
      <c r="B19" s="115" t="s">
        <v>350</v>
      </c>
      <c r="C19" s="137" t="s">
        <v>1098</v>
      </c>
      <c r="D19" s="138" t="s">
        <v>321</v>
      </c>
      <c r="E19" s="132">
        <f>COUNTIFS('MẪU 01-B'!$J$6:$J$648,"=Nguyễn Kính",'MẪU 01-B'!$E$6:$E$648,"=Thường xuyên")+COUNTIFS('MẪU 01-B'!$J$6:$J$648,"=Nguyễn Kính",'MẪU 01-B'!$E$6:$E$648,"=Đột xuất")</f>
        <v>21</v>
      </c>
      <c r="F19" s="132">
        <f>COUNTIFS('MẪU 01-B'!$J$6:$J$648,"=Nguyễn Kính",'MẪU 01-B'!$E$6:$E$648,"=Đột xuất")</f>
        <v>12</v>
      </c>
    </row>
    <row r="20" spans="1:6" ht="37.5" x14ac:dyDescent="0.25">
      <c r="A20" s="132">
        <v>19</v>
      </c>
      <c r="B20" s="115" t="s">
        <v>339</v>
      </c>
      <c r="C20" s="137" t="s">
        <v>1099</v>
      </c>
      <c r="D20" s="138" t="s">
        <v>321</v>
      </c>
      <c r="E20" s="132">
        <f>COUNTIFS('MẪU 01-B'!$J$6:$J$648,"=Nguyễn Văn Chiến",'MẪU 01-B'!$E$6:$E$648,"=Thường xuyên")+COUNTIFS('MẪU 01-B'!$J$6:$J$648,"=Nguyễn Văn Chiến",'MẪU 01-B'!$E$6:$E$648,"=Đột xuất")</f>
        <v>7</v>
      </c>
      <c r="F20" s="132">
        <f>COUNTIFS('MẪU 01-B'!$J$6:$J$648,"=Nguyễn Văn Chiến",'MẪU 01-B'!$E$6:$E$648,"=Đột xuất")</f>
        <v>4</v>
      </c>
    </row>
    <row r="21" spans="1:6" ht="56.25" x14ac:dyDescent="0.25">
      <c r="A21" s="132">
        <v>20</v>
      </c>
      <c r="B21" s="115" t="s">
        <v>342</v>
      </c>
      <c r="C21" s="137" t="s">
        <v>1100</v>
      </c>
      <c r="D21" s="138" t="s">
        <v>321</v>
      </c>
      <c r="E21" s="132">
        <f>COUNTIFS('MẪU 01-B'!$J$6:$J$648,"=Trang Thị Xuân Uyên",'MẪU 01-B'!$E$6:$E$648,"=Thường xuyên")+COUNTIFS('MẪU 01-B'!$J$6:$J$648,"=Trang Thị Xuân Uyên",'MẪU 01-B'!$E$6:$E$648,"=Đột xuất")</f>
        <v>8</v>
      </c>
      <c r="F21" s="132">
        <f>COUNTIFS('MẪU 01-B'!$J$6:$J$648,"=Trang Thị Xuân Uyên",'MẪU 01-B'!$E$6:$E$648,"=Đột xuất")</f>
        <v>1</v>
      </c>
    </row>
    <row r="22" spans="1:6" ht="56.25" x14ac:dyDescent="0.25">
      <c r="A22" s="132">
        <v>21</v>
      </c>
      <c r="B22" s="115" t="s">
        <v>340</v>
      </c>
      <c r="C22" s="137" t="s">
        <v>1100</v>
      </c>
      <c r="D22" s="138" t="s">
        <v>321</v>
      </c>
      <c r="E22" s="132">
        <f>COUNTIFS('MẪU 01-B'!$J$6:$J$648,"=Nguyễn Thị Nhuận",'MẪU 01-B'!$E$6:$E$648,"=Thường xuyên")+COUNTIFS('MẪU 01-B'!$J$6:$J$648,"=Nguyễn Thị Nhuận",'MẪU 01-B'!$E$6:$E$648,"=Đột xuất")</f>
        <v>7</v>
      </c>
      <c r="F22" s="132">
        <f>COUNTIFS('MẪU 01-B'!$J$6:$J$648,"=Nguyễn Thị Nhuận",'MẪU 01-B'!$E$6:$E$648,"=Đột xuất")</f>
        <v>4</v>
      </c>
    </row>
    <row r="23" spans="1:6" ht="56.25" x14ac:dyDescent="0.25">
      <c r="A23" s="132">
        <v>22</v>
      </c>
      <c r="B23" s="115" t="s">
        <v>341</v>
      </c>
      <c r="C23" s="137" t="s">
        <v>1100</v>
      </c>
      <c r="D23" s="138" t="s">
        <v>321</v>
      </c>
      <c r="E23" s="132">
        <f>COUNTIFS('MẪU 01-B'!$J$6:$J$648,"=Hồ Ngọc Chi",'MẪU 01-B'!$E$6:$E$648,"=Thường xuyên")+COUNTIFS('MẪU 01-B'!$J$6:$J$648,"=Hồ Ngọc Chi",'MẪU 01-B'!$E$6:$E$648,"=Đột xuất")</f>
        <v>10</v>
      </c>
      <c r="F23" s="132">
        <f>COUNTIFS('MẪU 01-B'!$J$6:$J$648,"=Hồ Ngọc Chi",'MẪU 01-B'!$E$6:$E$648,"=Đột xuất")</f>
        <v>8</v>
      </c>
    </row>
    <row r="24" spans="1:6" ht="37.5" x14ac:dyDescent="0.25">
      <c r="A24" s="132">
        <v>23</v>
      </c>
      <c r="B24" s="136" t="s">
        <v>281</v>
      </c>
      <c r="C24" s="137" t="s">
        <v>1101</v>
      </c>
      <c r="D24" s="138" t="s">
        <v>321</v>
      </c>
      <c r="E24" s="132">
        <f>COUNTIFS('MẪU 01-B'!$J$6:$J$648,"=Lê Quang Liêm",'MẪU 01-B'!$E$6:$E$648,"=Thường xuyên")+COUNTIFS('MẪU 01-B'!$J$6:$J$648,"=Lê Quang Liêm",'MẪU 01-B'!$E$6:$E$648,"=Đột xuất")</f>
        <v>62</v>
      </c>
      <c r="F24" s="132">
        <f>COUNTIFS('MẪU 01-B'!$J$6:$J$648,"=Lê Quang Liêm",'MẪU 01-B'!$E$6:$E$648,"=Đột xuất")</f>
        <v>12</v>
      </c>
    </row>
    <row r="25" spans="1:6" ht="37.5" x14ac:dyDescent="0.25">
      <c r="A25" s="132">
        <v>24</v>
      </c>
      <c r="B25" s="136" t="s">
        <v>282</v>
      </c>
      <c r="C25" s="137" t="s">
        <v>1102</v>
      </c>
      <c r="D25" s="138" t="s">
        <v>321</v>
      </c>
      <c r="E25" s="132">
        <f>COUNTIFS('MẪU 01-B'!$J$6:$J$648,"=Phan Hữu Tước",'MẪU 01-B'!$E$6:$E$648,"=Thường xuyên")+COUNTIFS('MẪU 01-B'!$J$6:$J$648,"=Phan Hữu Tước",'MẪU 01-B'!$E$6:$E$648,"=Đột xuất")</f>
        <v>20</v>
      </c>
      <c r="F25" s="132">
        <f>COUNTIFS('MẪU 01-B'!$J$6:$J$648,"=Phan Hữu Tước",'MẪU 01-B'!$E$6:$E$648,"=Đột xuất")</f>
        <v>4</v>
      </c>
    </row>
    <row r="26" spans="1:6" ht="37.5" x14ac:dyDescent="0.25">
      <c r="A26" s="132">
        <v>25</v>
      </c>
      <c r="B26" s="115" t="s">
        <v>351</v>
      </c>
      <c r="C26" s="137" t="s">
        <v>1102</v>
      </c>
      <c r="D26" s="138" t="s">
        <v>321</v>
      </c>
      <c r="E26" s="132">
        <f>COUNTIFS('MẪU 01-B'!$J$6:$J$648,"=Nguyễn Văn Thành",'MẪU 01-B'!$E$6:$E$648,"=Thường xuyên")+COUNTIFS('MẪU 01-B'!$J$6:$J$648,"=Nguyễn Văn Thành",'MẪU 01-B'!$E$6:$E$648,"=Đột xuất")</f>
        <v>49</v>
      </c>
      <c r="F26" s="132">
        <f>COUNTIFS('MẪU 01-B'!$J$6:$J$648,"=Nguyễn Văn Thành",'MẪU 01-B'!$E$6:$E$648,"=Đột xuất")</f>
        <v>5</v>
      </c>
    </row>
    <row r="27" spans="1:6" ht="37.5" x14ac:dyDescent="0.25">
      <c r="A27" s="132">
        <v>26</v>
      </c>
      <c r="B27" s="115" t="s">
        <v>299</v>
      </c>
      <c r="C27" s="137" t="s">
        <v>1103</v>
      </c>
      <c r="D27" s="138" t="s">
        <v>321</v>
      </c>
      <c r="E27" s="132">
        <f>COUNTIFS('MẪU 01-B'!$J$6:$J$648,"=Nguyễn Chí Nhân",'MẪU 01-B'!$E$6:$E$648,"=Thường xuyên")+COUNTIFS('MẪU 01-B'!$J$6:$J$648,"=Nguyễn Chí Nhân",'MẪU 01-B'!$E$6:$E$648,"=Đột xuất")</f>
        <v>8</v>
      </c>
      <c r="F27" s="132">
        <f>COUNTIFS('MẪU 01-B'!$J$6:$J$648,"=Nguyễn Chí Nhân",'MẪU 01-B'!$E$6:$E$648,"=Đột xuất")</f>
        <v>3</v>
      </c>
    </row>
    <row r="28" spans="1:6" ht="37.5" x14ac:dyDescent="0.25">
      <c r="A28" s="132">
        <v>27</v>
      </c>
      <c r="B28" s="115" t="s">
        <v>319</v>
      </c>
      <c r="C28" s="137" t="s">
        <v>1104</v>
      </c>
      <c r="D28" s="138" t="s">
        <v>321</v>
      </c>
      <c r="E28" s="132">
        <f>COUNTIFS('MẪU 01-B'!$J$6:$J$648,"=Nguyễn Thị Kim Dung",'MẪU 01-B'!$E$6:$E$648,"=Thường xuyên")+COUNTIFS('MẪU 01-B'!$J$6:$J$648,"=Nguyễn Thị Kim Dung",'MẪU 01-B'!$E$6:$E$648,"=Đột xuất")</f>
        <v>9</v>
      </c>
      <c r="F28" s="132">
        <f>COUNTIFS('MẪU 01-B'!$J$6:$J$648,"=Trương Thị Hồng",'MẪU 01-B'!$E$6:$E$648,"=Đột xuất")</f>
        <v>7</v>
      </c>
    </row>
    <row r="29" spans="1:6" ht="37.5" x14ac:dyDescent="0.25">
      <c r="A29" s="132">
        <v>28</v>
      </c>
      <c r="B29" s="115" t="s">
        <v>139</v>
      </c>
      <c r="C29" s="137" t="s">
        <v>1105</v>
      </c>
      <c r="D29" s="138" t="s">
        <v>321</v>
      </c>
      <c r="E29" s="132">
        <f>COUNTIFS('MẪU 01-B'!$J$6:$J$648,"=Hoàng Văn Viết",'MẪU 01-B'!$E$6:$E$648,"=Thường xuyên")+COUNTIFS('MẪU 01-B'!$J$6:$J$648,"=Hoàng Văn Viết",'MẪU 01-B'!$E$6:$E$648,"=Đột xuất")</f>
        <v>45</v>
      </c>
      <c r="F29" s="132">
        <f>COUNTIFS('MẪU 01-B'!$J$6:$J$648,"=Hoàng Văn Viết",'MẪU 01-B'!$E$6:$E$648,"=Đột xuất")</f>
        <v>16</v>
      </c>
    </row>
    <row r="30" spans="1:6" ht="40.5" customHeight="1" x14ac:dyDescent="0.25">
      <c r="A30" s="132">
        <v>29</v>
      </c>
      <c r="B30" s="115" t="s">
        <v>346</v>
      </c>
      <c r="C30" s="137" t="s">
        <v>1106</v>
      </c>
      <c r="D30" s="138" t="s">
        <v>321</v>
      </c>
      <c r="E30" s="132">
        <f>COUNTIFS('MẪU 01-B'!$J$6:$J$648,"=Nguyễn Trọng Nghĩa",'MẪU 01-B'!$E$6:$E$648,"=Thường xuyên")+COUNTIFS('MẪU 01-B'!$J$6:$J$648,"=Nguyễn Trọng Nghĩa",'MẪU 01-B'!$E$6:$E$648,"=Đột xuất")</f>
        <v>11</v>
      </c>
      <c r="F30" s="132">
        <f>COUNTIFS('MẪU 01-B'!$J$6:$J$648,"=Nguyễn Trọng Nghĩa",'MẪU 01-B'!$E$6:$E$648,"=Đột xuất")</f>
        <v>4</v>
      </c>
    </row>
    <row r="31" spans="1:6" ht="37.5" x14ac:dyDescent="0.25">
      <c r="A31" s="132">
        <v>30</v>
      </c>
      <c r="B31" s="115" t="s">
        <v>343</v>
      </c>
      <c r="C31" s="137" t="s">
        <v>1107</v>
      </c>
      <c r="D31" s="138" t="s">
        <v>321</v>
      </c>
      <c r="E31" s="132">
        <f>COUNTIFS('MẪU 01-B'!$J$6:$J$648,"=Nguyễn Thành Nam",'MẪU 01-B'!$E$6:$E$648,"=Thường xuyên")+COUNTIFS('MẪU 01-B'!$J$6:$J$648,"=Nguyễn Thành Nam",'MẪU 01-B'!$E$6:$E$648,"=Đột xuất")</f>
        <v>8</v>
      </c>
      <c r="F31" s="132">
        <f>COUNTIFS('MẪU 01-B'!$J$6:$J$648,"=Nguyễn Thành Nam",'MẪU 01-B'!$E$6:$E$648,"=Đột xuất")</f>
        <v>7</v>
      </c>
    </row>
    <row r="32" spans="1:6" ht="37.5" x14ac:dyDescent="0.25">
      <c r="A32" s="132">
        <v>31</v>
      </c>
      <c r="B32" s="115" t="s">
        <v>345</v>
      </c>
      <c r="C32" s="137" t="s">
        <v>1108</v>
      </c>
      <c r="D32" s="138" t="s">
        <v>321</v>
      </c>
      <c r="E32" s="132">
        <f>COUNTIFS('MẪU 01-B'!$J$6:$J$648,"=Lưu Hoàng Hải Yến",'MẪU 01-B'!$E$6:$E$648,"=Thường xuyên")+COUNTIFS('MẪU 01-B'!$J$6:$J$648,"=Lưu Hoàng Hải Yến",'MẪU 01-B'!$E$6:$E$648,"=Đột xuất")</f>
        <v>21</v>
      </c>
      <c r="F32" s="132">
        <f>COUNTIFS('MẪU 01-B'!$J$6:$J$648,"=Lưu Hoàng Hải Yến",'MẪU 01-B'!$E$6:$E$648,"=Đột xuất")</f>
        <v>12</v>
      </c>
    </row>
    <row r="33" spans="1:6" ht="37.5" x14ac:dyDescent="0.25">
      <c r="A33" s="132">
        <v>32</v>
      </c>
      <c r="B33" s="115" t="s">
        <v>344</v>
      </c>
      <c r="C33" s="137" t="s">
        <v>1108</v>
      </c>
      <c r="D33" s="138" t="s">
        <v>321</v>
      </c>
      <c r="E33" s="132">
        <f>COUNTIFS('MẪU 01-B'!$J$6:$J$648,"=Huỳnh Thị Minh Ly",'MẪU 01-B'!$E$6:$E$648,"=Thường xuyên")+COUNTIFS('MẪU 01-B'!$J$6:$J$648,"=Huỳnh Thị Minh Ly",'MẪU 01-B'!$E$6:$E$648,"=Đột xuất")</f>
        <v>9</v>
      </c>
      <c r="F33" s="132">
        <f>COUNTIFS('MẪU 01-B'!$J$6:$J$648,"=Huỳnh Thị Minh Ly",'MẪU 01-B'!$E$6:$E$648,"=Đột xuất")</f>
        <v>4</v>
      </c>
    </row>
    <row r="34" spans="1:6" ht="37.5" x14ac:dyDescent="0.25">
      <c r="A34" s="132">
        <v>33</v>
      </c>
      <c r="B34" s="115" t="s">
        <v>348</v>
      </c>
      <c r="C34" s="137" t="s">
        <v>1109</v>
      </c>
      <c r="D34" s="138" t="s">
        <v>321</v>
      </c>
      <c r="E34" s="132">
        <f>COUNTIFS('MẪU 01-B'!$J$6:$J$648,"=Lương Xuân Thịnh",'MẪU 01-B'!$E$6:$E$648,"=Thường xuyên")+COUNTIFS('MẪU 01-B'!$J$6:$J$648,"=Lương Xuân Thịnh",'MẪU 01-B'!$E$6:$E$648,"=Đột xuất")</f>
        <v>20</v>
      </c>
      <c r="F34" s="132">
        <f>COUNTIFS('MẪU 01-B'!$J$6:$J$648,"=Lương Xuân Thịnh",'MẪU 01-B'!$E$6:$E$648,"=Đột xuất")</f>
        <v>8</v>
      </c>
    </row>
    <row r="35" spans="1:6" ht="37.5" x14ac:dyDescent="0.25">
      <c r="A35" s="132">
        <v>34</v>
      </c>
      <c r="B35" s="115" t="s">
        <v>349</v>
      </c>
      <c r="C35" s="137" t="s">
        <v>1110</v>
      </c>
      <c r="D35" s="138" t="s">
        <v>321</v>
      </c>
      <c r="E35" s="132">
        <f>COUNTIFS('MẪU 01-B'!$J$6:$J$648,"=Nguyễn Cao Thắng",'MẪU 01-B'!$E$6:$E$648,"=Thường xuyên")+COUNTIFS('MẪU 01-B'!$J$6:$J$648,"=Nguyễn Cao Thắng",'MẪU 01-B'!$E$6:$E$648,"=Đột xuất")</f>
        <v>5</v>
      </c>
      <c r="F35" s="132">
        <f>COUNTIFS('MẪU 01-B'!$J$6:$J$648,"=Nguyễn Cao Thắng",'MẪU 01-B'!$E$6:$E$648,"=Đột xuất")</f>
        <v>2</v>
      </c>
    </row>
  </sheetData>
  <autoFilter ref="A1:AE33" xr:uid="{A74E7D2F-22CC-4577-B568-135C344696F1}"/>
  <phoneticPr fontId="1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MẪU 01-B</vt:lpstr>
      <vt:lpstr>Thống kê</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Yen</cp:lastModifiedBy>
  <cp:lastPrinted>2026-06-15T12:42:06Z</cp:lastPrinted>
  <dcterms:created xsi:type="dcterms:W3CDTF">2026-05-25T13:39:38Z</dcterms:created>
  <dcterms:modified xsi:type="dcterms:W3CDTF">2026-06-24T08:44:28Z</dcterms:modified>
</cp:coreProperties>
</file>