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25" windowWidth="11355" windowHeight="6540"/>
  </bookViews>
  <sheets>
    <sheet name="TH-SS.HSSV" sheetId="5" r:id="rId1"/>
    <sheet name="BC.2020-2021" sheetId="4" r:id="rId2"/>
  </sheets>
  <definedNames>
    <definedName name="_xlnm.Print_Titles" localSheetId="0">'TH-SS.HSSV'!$10:$11</definedName>
  </definedNames>
  <calcPr calcId="145621"/>
</workbook>
</file>

<file path=xl/calcChain.xml><?xml version="1.0" encoding="utf-8"?>
<calcChain xmlns="http://schemas.openxmlformats.org/spreadsheetml/2006/main">
  <c r="L75" i="5" l="1"/>
  <c r="I77" i="5"/>
  <c r="I75" i="5"/>
  <c r="F75" i="5"/>
  <c r="L70" i="5"/>
  <c r="L69" i="5"/>
  <c r="I70" i="5"/>
  <c r="I69" i="5"/>
  <c r="F70" i="5"/>
  <c r="F69" i="5"/>
  <c r="L64" i="5"/>
  <c r="L63" i="5"/>
  <c r="I64" i="5"/>
  <c r="I63" i="5"/>
  <c r="F64" i="5"/>
  <c r="F67" i="5"/>
  <c r="F63" i="5"/>
  <c r="L59" i="5"/>
  <c r="I61" i="5"/>
  <c r="I59" i="5"/>
  <c r="F59" i="5"/>
  <c r="L57" i="5"/>
  <c r="L48" i="5"/>
  <c r="L49" i="5"/>
  <c r="L50" i="5"/>
  <c r="L51" i="5"/>
  <c r="L52" i="5"/>
  <c r="L53" i="5"/>
  <c r="L54" i="5"/>
  <c r="L47" i="5"/>
  <c r="I48" i="5"/>
  <c r="I49" i="5"/>
  <c r="I50" i="5"/>
  <c r="I51" i="5"/>
  <c r="I52" i="5"/>
  <c r="I53" i="5"/>
  <c r="I54" i="5"/>
  <c r="I57" i="5"/>
  <c r="I47" i="5"/>
  <c r="F48" i="5"/>
  <c r="F49" i="5"/>
  <c r="F50" i="5"/>
  <c r="F51" i="5"/>
  <c r="F52" i="5"/>
  <c r="F53" i="5"/>
  <c r="F54" i="5"/>
  <c r="F47" i="5"/>
  <c r="L35" i="5"/>
  <c r="L36" i="5"/>
  <c r="L37" i="5"/>
  <c r="L38" i="5"/>
  <c r="L39" i="5"/>
  <c r="L40" i="5"/>
  <c r="L41" i="5"/>
  <c r="L42" i="5"/>
  <c r="L34" i="5"/>
  <c r="I35" i="5"/>
  <c r="I36" i="5"/>
  <c r="I37" i="5"/>
  <c r="I38" i="5"/>
  <c r="I39" i="5"/>
  <c r="I40" i="5"/>
  <c r="I41" i="5"/>
  <c r="I42" i="5"/>
  <c r="I34" i="5"/>
  <c r="F35" i="5"/>
  <c r="F36" i="5"/>
  <c r="F37" i="5"/>
  <c r="F38" i="5"/>
  <c r="F39" i="5"/>
  <c r="F40" i="5"/>
  <c r="F41" i="5"/>
  <c r="F42" i="5"/>
  <c r="F34" i="5"/>
  <c r="L29" i="5"/>
  <c r="L28" i="5"/>
  <c r="I29" i="5"/>
  <c r="I28" i="5"/>
  <c r="F29" i="5"/>
  <c r="F28" i="5"/>
  <c r="L23" i="5"/>
  <c r="I23" i="5"/>
  <c r="F23" i="5"/>
  <c r="L14" i="5"/>
  <c r="L15" i="5"/>
  <c r="L16" i="5"/>
  <c r="L17" i="5"/>
  <c r="L18" i="5"/>
  <c r="L13" i="5"/>
  <c r="I14" i="5"/>
  <c r="I15" i="5"/>
  <c r="I16" i="5"/>
  <c r="I17" i="5"/>
  <c r="I18" i="5"/>
  <c r="I21" i="5"/>
  <c r="I13" i="5"/>
  <c r="F14" i="5"/>
  <c r="F15" i="5"/>
  <c r="F16" i="5"/>
  <c r="F17" i="5"/>
  <c r="F18" i="5"/>
  <c r="F13" i="5"/>
  <c r="H17" i="4"/>
  <c r="F17" i="4"/>
  <c r="D17" i="4"/>
  <c r="J78" i="5"/>
  <c r="K77" i="5"/>
  <c r="L77" i="5" s="1"/>
  <c r="J77" i="5"/>
  <c r="H77" i="5"/>
  <c r="G77" i="5"/>
  <c r="D77" i="5"/>
  <c r="E77" i="5"/>
  <c r="F77" i="5" s="1"/>
  <c r="C77" i="5"/>
  <c r="K73" i="5"/>
  <c r="L73" i="5" s="1"/>
  <c r="J73" i="5"/>
  <c r="H73" i="5"/>
  <c r="I73" i="5" s="1"/>
  <c r="G73" i="5"/>
  <c r="D73" i="5"/>
  <c r="E73" i="5"/>
  <c r="F73" i="5" s="1"/>
  <c r="C73" i="5"/>
  <c r="K67" i="5"/>
  <c r="L67" i="5" s="1"/>
  <c r="J67" i="5"/>
  <c r="H67" i="5"/>
  <c r="I67" i="5" s="1"/>
  <c r="G67" i="5"/>
  <c r="D67" i="5"/>
  <c r="E67" i="5"/>
  <c r="C67" i="5"/>
  <c r="K61" i="5"/>
  <c r="L61" i="5" s="1"/>
  <c r="J61" i="5"/>
  <c r="H61" i="5"/>
  <c r="G61" i="5"/>
  <c r="D61" i="5"/>
  <c r="E61" i="5"/>
  <c r="F61" i="5" s="1"/>
  <c r="C61" i="5"/>
  <c r="K57" i="5"/>
  <c r="J57" i="5"/>
  <c r="H57" i="5"/>
  <c r="G57" i="5"/>
  <c r="D57" i="5"/>
  <c r="E57" i="5"/>
  <c r="F57" i="5" s="1"/>
  <c r="C57" i="5"/>
  <c r="K45" i="5"/>
  <c r="L45" i="5" s="1"/>
  <c r="J45" i="5"/>
  <c r="H45" i="5"/>
  <c r="I45" i="5" s="1"/>
  <c r="G45" i="5"/>
  <c r="D45" i="5"/>
  <c r="E45" i="5"/>
  <c r="F45" i="5" s="1"/>
  <c r="C45" i="5"/>
  <c r="K32" i="5"/>
  <c r="L32" i="5" s="1"/>
  <c r="J32" i="5"/>
  <c r="H32" i="5"/>
  <c r="I32" i="5" s="1"/>
  <c r="G32" i="5"/>
  <c r="D32" i="5"/>
  <c r="E32" i="5"/>
  <c r="F32" i="5" s="1"/>
  <c r="C32" i="5"/>
  <c r="K26" i="5"/>
  <c r="L26" i="5" s="1"/>
  <c r="J26" i="5"/>
  <c r="D26" i="5"/>
  <c r="E26" i="5"/>
  <c r="F26" i="5" s="1"/>
  <c r="C26" i="5"/>
  <c r="I26" i="5" s="1"/>
  <c r="K21" i="5"/>
  <c r="L21" i="5" s="1"/>
  <c r="J21" i="5"/>
  <c r="H21" i="5"/>
  <c r="H78" i="5" s="1"/>
  <c r="G21" i="5"/>
  <c r="G78" i="5" s="1"/>
  <c r="D21" i="5"/>
  <c r="D78" i="5" s="1"/>
  <c r="E21" i="5"/>
  <c r="C12" i="4" s="1"/>
  <c r="C21" i="5"/>
  <c r="H21" i="4"/>
  <c r="E34" i="4"/>
  <c r="E33" i="4"/>
  <c r="D21" i="4"/>
  <c r="C34" i="4"/>
  <c r="C33" i="4"/>
  <c r="H15" i="4"/>
  <c r="D15" i="4"/>
  <c r="F21" i="4"/>
  <c r="D34" i="4"/>
  <c r="D33" i="4"/>
  <c r="H18" i="4"/>
  <c r="F18" i="4"/>
  <c r="D18" i="4"/>
  <c r="H12" i="4"/>
  <c r="D12" i="4"/>
  <c r="H14" i="4"/>
  <c r="F14" i="4"/>
  <c r="D14" i="4"/>
  <c r="H20" i="4"/>
  <c r="F20" i="4"/>
  <c r="D20" i="4"/>
  <c r="H16" i="4"/>
  <c r="F16" i="4"/>
  <c r="D16" i="4"/>
  <c r="F15" i="4"/>
  <c r="H19" i="4"/>
  <c r="F19" i="4"/>
  <c r="D19" i="4"/>
  <c r="H13" i="4"/>
  <c r="F13" i="4"/>
  <c r="D13" i="4"/>
  <c r="F12" i="4"/>
  <c r="G26" i="5"/>
  <c r="H26" i="5"/>
  <c r="E78" i="5" l="1"/>
  <c r="K78" i="5"/>
  <c r="L78" i="5" s="1"/>
  <c r="C78" i="5"/>
  <c r="I78" i="5" s="1"/>
  <c r="F21" i="5"/>
  <c r="F78" i="5" l="1"/>
</calcChain>
</file>

<file path=xl/sharedStrings.xml><?xml version="1.0" encoding="utf-8"?>
<sst xmlns="http://schemas.openxmlformats.org/spreadsheetml/2006/main" count="169" uniqueCount="119">
  <si>
    <t>Vắng</t>
  </si>
  <si>
    <t>CỘNG HÒA XÃ HỘI CHỦ NGHĨA VIỆT NAM</t>
  </si>
  <si>
    <t>Độc  lập  -  Tự  do  -  Hạnh  phúc</t>
  </si>
  <si>
    <t>Ghi chú</t>
  </si>
  <si>
    <t>STT</t>
  </si>
  <si>
    <t>Hoàng Ngọc Cảnh</t>
  </si>
  <si>
    <t>Các Khoa có lớp học</t>
  </si>
  <si>
    <t xml:space="preserve"> </t>
  </si>
  <si>
    <t>Khoa Công nghệ Nhiệt - Lạnh</t>
  </si>
  <si>
    <t>Khoa Công nghệ Thông tin</t>
  </si>
  <si>
    <t>Khoa Kinh tế</t>
  </si>
  <si>
    <t>BÁO CÁO NHANH</t>
  </si>
  <si>
    <t>LỚP</t>
  </si>
  <si>
    <t>TỔNG CỘNG</t>
  </si>
  <si>
    <t>Khoa Công nghệ Điện-Điện tử</t>
  </si>
  <si>
    <t>Khoa Công nghệ May - Thời trang</t>
  </si>
  <si>
    <t>Khoa Công nghệ Cơ khí</t>
  </si>
  <si>
    <t>Khoa Công nghệ Động lực</t>
  </si>
  <si>
    <t>TỔNG 
SỐ</t>
  </si>
  <si>
    <t>Hiện 
diện</t>
  </si>
  <si>
    <t>Hiện
 diện</t>
  </si>
  <si>
    <t>TOÀN TRƯỜNG</t>
  </si>
  <si>
    <t>PHÒNG CÔNG TÁC CHÍNH TRỊ</t>
  </si>
  <si>
    <t xml:space="preserve"> - HỌC SINH SINH VIÊN</t>
  </si>
  <si>
    <t>TỔNG TOÀN TRƯỜNG</t>
  </si>
  <si>
    <r>
      <t xml:space="preserve"> * Ghi chú:</t>
    </r>
    <r>
      <rPr>
        <sz val="12"/>
        <rFont val="Times New Roman"/>
        <family val="1"/>
      </rPr>
      <t xml:space="preserve">   - Chỉ tính số thực học trên thời khóa biểu</t>
    </r>
  </si>
  <si>
    <t>Tỷ lệ HSSV
vắng</t>
  </si>
  <si>
    <t>TRƯỜNG CAO ĐẲNG LÝ TỰ TRỌNG</t>
  </si>
  <si>
    <t>THÀNH PHỐ HỒ CHÍ MINH</t>
  </si>
  <si>
    <t>Khoa Khoa học Cơ bản (Ngoại ngữ)</t>
  </si>
  <si>
    <t>P.TRƯỞNG PHÒNG CTCT-HSSV</t>
  </si>
  <si>
    <t>288/959</t>
  </si>
  <si>
    <t>197/713</t>
  </si>
  <si>
    <t>163/707</t>
  </si>
  <si>
    <t>40/203</t>
  </si>
  <si>
    <t>58/326</t>
  </si>
  <si>
    <t>38/266</t>
  </si>
  <si>
    <t>273/974</t>
  </si>
  <si>
    <t>54/283</t>
  </si>
  <si>
    <t>55/283</t>
  </si>
  <si>
    <t>60/283</t>
  </si>
  <si>
    <t>34/77</t>
  </si>
  <si>
    <t>22/77</t>
  </si>
  <si>
    <t>04/37</t>
  </si>
  <si>
    <t>Thành phố Hồ Chí Minh, ngày 08 tháng 9 năm 2017</t>
  </si>
  <si>
    <t>296/1141</t>
  </si>
  <si>
    <t>306/1048</t>
  </si>
  <si>
    <t>326/1209</t>
  </si>
  <si>
    <t>296/951</t>
  </si>
  <si>
    <t>140/414</t>
  </si>
  <si>
    <t>114/442</t>
  </si>
  <si>
    <t>80/392</t>
  </si>
  <si>
    <t>1313/4822</t>
  </si>
  <si>
    <t>312/987</t>
  </si>
  <si>
    <t>252/773</t>
  </si>
  <si>
    <t>1429/4849</t>
  </si>
  <si>
    <t>1219/4618</t>
  </si>
  <si>
    <t>Tình hình sinh viên đầu năm học 2020-2021</t>
  </si>
  <si>
    <t>(Từ 21, 22 và 23/9/2021)</t>
  </si>
  <si>
    <t>TRƯỞNG PHÒNG TTGD-CTSV</t>
  </si>
  <si>
    <t>Thành phố Hồ Chí Minh, ngày       tháng 9 năm 2020</t>
  </si>
  <si>
    <t>20T4-NNA1</t>
  </si>
  <si>
    <t>20T4-CNÔ2</t>
  </si>
  <si>
    <t>20T4-LGT1</t>
  </si>
  <si>
    <t>20T4-QLH1</t>
  </si>
  <si>
    <t>20T4-TKĐ2</t>
  </si>
  <si>
    <t>20T4-CKC2</t>
  </si>
  <si>
    <t>20T4-ĐHĐ1</t>
  </si>
  <si>
    <t>20T4-CMT1</t>
  </si>
  <si>
    <t>20T4-CNM1</t>
  </si>
  <si>
    <t>20T4-ANM1</t>
  </si>
  <si>
    <t>20T4-LTM1</t>
  </si>
  <si>
    <t>20T4-QDL1</t>
  </si>
  <si>
    <t>20T4-KTD2</t>
  </si>
  <si>
    <t>20T4-LTM2</t>
  </si>
  <si>
    <t>20T4-TĐH1</t>
  </si>
  <si>
    <t>20T4-TKĐ1</t>
  </si>
  <si>
    <t>20T4-CNL1</t>
  </si>
  <si>
    <t>20T4-QTD2</t>
  </si>
  <si>
    <t>20T4-ĐĐT1</t>
  </si>
  <si>
    <t>20T4-CĐT1</t>
  </si>
  <si>
    <t>20T4-CĐT2</t>
  </si>
  <si>
    <t>20T4-CMT2</t>
  </si>
  <si>
    <t>20T4-CNÔ5</t>
  </si>
  <si>
    <t>20T4-ĐCN1</t>
  </si>
  <si>
    <t>20T4-ĐCN2</t>
  </si>
  <si>
    <t>20T4-KLB1</t>
  </si>
  <si>
    <t>20T4-KTD1</t>
  </si>
  <si>
    <t>Khoa Xây dựng</t>
  </si>
  <si>
    <t>20T4-KXD1</t>
  </si>
  <si>
    <t>20T4-QNH1</t>
  </si>
  <si>
    <t>20T4-TCD1</t>
  </si>
  <si>
    <t>20T4-TMĐ1</t>
  </si>
  <si>
    <t>20T4-VSL2</t>
  </si>
  <si>
    <t>1 - 5</t>
  </si>
  <si>
    <t>7 - 12</t>
  </si>
  <si>
    <t>%</t>
  </si>
  <si>
    <t>3 - 4</t>
  </si>
  <si>
    <t>7 - 11</t>
  </si>
  <si>
    <t>3 - 6</t>
  </si>
  <si>
    <t>1 - 6</t>
  </si>
  <si>
    <t>7 - 10</t>
  </si>
  <si>
    <t>1 - 4</t>
  </si>
  <si>
    <t>1 - 2</t>
  </si>
  <si>
    <t>8 - 10</t>
  </si>
  <si>
    <t>4 - 4</t>
  </si>
  <si>
    <t>5 - 6</t>
  </si>
  <si>
    <t>Tiết
học</t>
  </si>
  <si>
    <t>PHÒNG THANH TRA GIÁO DỤC</t>
  </si>
  <si>
    <t xml:space="preserve"> - CÔNG TÁC SINH VIÊN</t>
  </si>
  <si>
    <t>Tình hình học sinh, sinh viên đầu năm học 2020-2021</t>
  </si>
  <si>
    <t>Khoa Điện - Điện Tử</t>
  </si>
  <si>
    <t>Khoa Cơ Khí</t>
  </si>
  <si>
    <t>Khoa Động Lực</t>
  </si>
  <si>
    <t>Khoa Nhiệt - Lạnh</t>
  </si>
  <si>
    <t>Khoa May - Thời trang</t>
  </si>
  <si>
    <t>Khoa Khoa học cơ bản</t>
  </si>
  <si>
    <t>(Từ 21, 22 và 23/9/2020)</t>
  </si>
  <si>
    <t>/739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</si>
</sst>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0" x14ac:knownFonts="1">
    <font>
      <sz val="10"/>
      <name val="Arial"/>
    </font>
    <font>
      <sz val="10"/>
      <name val="Times New Roman"/>
      <family val="1"/>
    </font>
    <font>
      <sz val="8"/>
      <name val="Arial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vertAlign val="superscript"/>
      <sz val="11"/>
      <name val="Times New Roman"/>
      <family val="1"/>
    </font>
    <font>
      <vertAlign val="superscript"/>
      <sz val="10"/>
      <name val="Times New Roman"/>
      <family val="1"/>
    </font>
    <font>
      <b/>
      <sz val="13"/>
      <name val="Times New Roman"/>
      <family val="1"/>
    </font>
    <font>
      <b/>
      <sz val="12"/>
      <color indexed="8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4" fontId="5" fillId="0" borderId="3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/>
    <xf numFmtId="0" fontId="5" fillId="0" borderId="0" xfId="0" applyFont="1" applyAlignment="1"/>
    <xf numFmtId="0" fontId="12" fillId="0" borderId="0" xfId="0" applyFont="1" applyAlignment="1">
      <alignment horizontal="center"/>
    </xf>
    <xf numFmtId="0" fontId="13" fillId="0" borderId="0" xfId="0" applyFont="1"/>
    <xf numFmtId="0" fontId="14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vertical="center"/>
    </xf>
    <xf numFmtId="0" fontId="1" fillId="0" borderId="0" xfId="0" applyFont="1" applyBorder="1" applyAlignment="1"/>
    <xf numFmtId="0" fontId="15" fillId="0" borderId="0" xfId="0" applyFont="1"/>
    <xf numFmtId="0" fontId="5" fillId="0" borderId="0" xfId="0" applyFont="1"/>
    <xf numFmtId="164" fontId="1" fillId="0" borderId="0" xfId="0" applyNumberFormat="1" applyFont="1"/>
    <xf numFmtId="164" fontId="15" fillId="0" borderId="0" xfId="0" applyNumberFormat="1" applyFont="1"/>
    <xf numFmtId="0" fontId="15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Border="1" applyAlignment="1"/>
    <xf numFmtId="0" fontId="11" fillId="0" borderId="1" xfId="0" applyFont="1" applyBorder="1" applyAlignment="1">
      <alignment vertical="center"/>
    </xf>
    <xf numFmtId="0" fontId="4" fillId="0" borderId="1" xfId="0" applyFont="1" applyBorder="1" applyAlignment="1"/>
    <xf numFmtId="0" fontId="1" fillId="0" borderId="1" xfId="0" applyFont="1" applyBorder="1" applyAlignment="1"/>
    <xf numFmtId="0" fontId="4" fillId="0" borderId="4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wrapText="1"/>
    </xf>
    <xf numFmtId="0" fontId="15" fillId="0" borderId="1" xfId="0" applyFont="1" applyBorder="1" applyAlignment="1">
      <alignment horizontal="center" vertical="center"/>
    </xf>
    <xf numFmtId="0" fontId="9" fillId="0" borderId="0" xfId="0" applyFont="1" applyAlignment="1"/>
    <xf numFmtId="0" fontId="12" fillId="0" borderId="0" xfId="0" applyFont="1" applyAlignment="1"/>
    <xf numFmtId="0" fontId="3" fillId="0" borderId="0" xfId="0" applyFont="1" applyAlignment="1">
      <alignment vertical="center" wrapText="1"/>
    </xf>
    <xf numFmtId="0" fontId="6" fillId="0" borderId="0" xfId="0" applyFont="1" applyAlignment="1"/>
    <xf numFmtId="1" fontId="4" fillId="0" borderId="0" xfId="0" applyNumberFormat="1" applyFont="1"/>
    <xf numFmtId="0" fontId="18" fillId="0" borderId="1" xfId="0" applyFont="1" applyBorder="1" applyAlignment="1">
      <alignment horizontal="center" vertical="center"/>
    </xf>
    <xf numFmtId="2" fontId="4" fillId="0" borderId="0" xfId="0" applyNumberFormat="1" applyFont="1"/>
    <xf numFmtId="14" fontId="5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0" fontId="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left" vertical="center" wrapText="1"/>
    </xf>
    <xf numFmtId="0" fontId="17" fillId="0" borderId="1" xfId="0" applyNumberFormat="1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8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right" vertical="center"/>
    </xf>
    <xf numFmtId="10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vertical="center"/>
    </xf>
    <xf numFmtId="0" fontId="18" fillId="0" borderId="1" xfId="0" quotePrefix="1" applyFont="1" applyBorder="1" applyAlignment="1">
      <alignment horizontal="right" vertical="center"/>
    </xf>
    <xf numFmtId="0" fontId="16" fillId="0" borderId="0" xfId="0" applyFont="1" applyAlignment="1"/>
    <xf numFmtId="0" fontId="17" fillId="0" borderId="0" xfId="0" applyFont="1" applyAlignment="1">
      <alignment vertical="center"/>
    </xf>
    <xf numFmtId="0" fontId="16" fillId="0" borderId="1" xfId="0" quotePrefix="1" applyFont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14" fontId="5" fillId="0" borderId="7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3" fillId="2" borderId="0" xfId="0" applyFont="1" applyFill="1" applyBorder="1" applyAlignment="1"/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" fillId="2" borderId="0" xfId="0" applyFont="1" applyFill="1"/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49" name="Line 1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0" name="Line 2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0</xdr:row>
      <xdr:rowOff>0</xdr:rowOff>
    </xdr:from>
    <xdr:to>
      <xdr:col>2</xdr:col>
      <xdr:colOff>571500</xdr:colOff>
      <xdr:row>0</xdr:row>
      <xdr:rowOff>0</xdr:rowOff>
    </xdr:to>
    <xdr:sp macro="" textlink="">
      <xdr:nvSpPr>
        <xdr:cNvPr id="2451" name="Line 3"/>
        <xdr:cNvSpPr>
          <a:spLocks noChangeShapeType="1"/>
        </xdr:cNvSpPr>
      </xdr:nvSpPr>
      <xdr:spPr bwMode="auto">
        <a:xfrm>
          <a:off x="723900" y="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238125</xdr:colOff>
      <xdr:row>0</xdr:row>
      <xdr:rowOff>0</xdr:rowOff>
    </xdr:from>
    <xdr:to>
      <xdr:col>13</xdr:col>
      <xdr:colOff>57150</xdr:colOff>
      <xdr:row>0</xdr:row>
      <xdr:rowOff>0</xdr:rowOff>
    </xdr:to>
    <xdr:sp macro="" textlink="">
      <xdr:nvSpPr>
        <xdr:cNvPr id="2452" name="Line 4"/>
        <xdr:cNvSpPr>
          <a:spLocks noChangeShapeType="1"/>
        </xdr:cNvSpPr>
      </xdr:nvSpPr>
      <xdr:spPr bwMode="auto">
        <a:xfrm>
          <a:off x="4143375" y="0"/>
          <a:ext cx="2333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3" name="Line 5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257175</xdr:colOff>
      <xdr:row>0</xdr:row>
      <xdr:rowOff>0</xdr:rowOff>
    </xdr:from>
    <xdr:to>
      <xdr:col>13</xdr:col>
      <xdr:colOff>47625</xdr:colOff>
      <xdr:row>0</xdr:row>
      <xdr:rowOff>0</xdr:rowOff>
    </xdr:to>
    <xdr:sp macro="" textlink="">
      <xdr:nvSpPr>
        <xdr:cNvPr id="2454" name="Line 6"/>
        <xdr:cNvSpPr>
          <a:spLocks noChangeShapeType="1"/>
        </xdr:cNvSpPr>
      </xdr:nvSpPr>
      <xdr:spPr bwMode="auto">
        <a:xfrm>
          <a:off x="4162425" y="0"/>
          <a:ext cx="2305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5" name="Line 7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0</xdr:row>
      <xdr:rowOff>0</xdr:rowOff>
    </xdr:from>
    <xdr:to>
      <xdr:col>2</xdr:col>
      <xdr:colOff>790575</xdr:colOff>
      <xdr:row>0</xdr:row>
      <xdr:rowOff>0</xdr:rowOff>
    </xdr:to>
    <xdr:sp macro="" textlink="">
      <xdr:nvSpPr>
        <xdr:cNvPr id="2456" name="Line 8"/>
        <xdr:cNvSpPr>
          <a:spLocks noChangeShapeType="1"/>
        </xdr:cNvSpPr>
      </xdr:nvSpPr>
      <xdr:spPr bwMode="auto">
        <a:xfrm>
          <a:off x="942975" y="0"/>
          <a:ext cx="9525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342900</xdr:colOff>
      <xdr:row>4</xdr:row>
      <xdr:rowOff>38100</xdr:rowOff>
    </xdr:from>
    <xdr:to>
      <xdr:col>3</xdr:col>
      <xdr:colOff>0</xdr:colOff>
      <xdr:row>4</xdr:row>
      <xdr:rowOff>38100</xdr:rowOff>
    </xdr:to>
    <xdr:sp macro="" textlink="">
      <xdr:nvSpPr>
        <xdr:cNvPr id="2457" name="Line 9"/>
        <xdr:cNvSpPr>
          <a:spLocks noChangeShapeType="1"/>
        </xdr:cNvSpPr>
      </xdr:nvSpPr>
      <xdr:spPr bwMode="auto">
        <a:xfrm>
          <a:off x="723900" y="952500"/>
          <a:ext cx="11715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342900</xdr:colOff>
      <xdr:row>1</xdr:row>
      <xdr:rowOff>209550</xdr:rowOff>
    </xdr:from>
    <xdr:to>
      <xdr:col>12</xdr:col>
      <xdr:colOff>57150</xdr:colOff>
      <xdr:row>1</xdr:row>
      <xdr:rowOff>209550</xdr:rowOff>
    </xdr:to>
    <xdr:sp macro="" textlink="">
      <xdr:nvSpPr>
        <xdr:cNvPr id="2458" name="Line 10"/>
        <xdr:cNvSpPr>
          <a:spLocks noChangeShapeType="1"/>
        </xdr:cNvSpPr>
      </xdr:nvSpPr>
      <xdr:spPr bwMode="auto">
        <a:xfrm>
          <a:off x="3495675" y="438150"/>
          <a:ext cx="2133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4</xdr:row>
      <xdr:rowOff>57150</xdr:rowOff>
    </xdr:from>
    <xdr:to>
      <xdr:col>1</xdr:col>
      <xdr:colOff>1381125</xdr:colOff>
      <xdr:row>4</xdr:row>
      <xdr:rowOff>57150</xdr:rowOff>
    </xdr:to>
    <xdr:sp macro="" textlink="">
      <xdr:nvSpPr>
        <xdr:cNvPr id="1079" name="Line 3"/>
        <xdr:cNvSpPr>
          <a:spLocks noChangeShapeType="1"/>
        </xdr:cNvSpPr>
      </xdr:nvSpPr>
      <xdr:spPr bwMode="auto">
        <a:xfrm>
          <a:off x="866775" y="895350"/>
          <a:ext cx="962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657225</xdr:colOff>
      <xdr:row>1</xdr:row>
      <xdr:rowOff>219075</xdr:rowOff>
    </xdr:from>
    <xdr:to>
      <xdr:col>7</xdr:col>
      <xdr:colOff>371475</xdr:colOff>
      <xdr:row>1</xdr:row>
      <xdr:rowOff>219075</xdr:rowOff>
    </xdr:to>
    <xdr:sp macro="" textlink="">
      <xdr:nvSpPr>
        <xdr:cNvPr id="1080" name="Line 5"/>
        <xdr:cNvSpPr>
          <a:spLocks noChangeShapeType="1"/>
        </xdr:cNvSpPr>
      </xdr:nvSpPr>
      <xdr:spPr bwMode="auto">
        <a:xfrm>
          <a:off x="4867275" y="419100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438150</xdr:colOff>
      <xdr:row>7</xdr:row>
      <xdr:rowOff>247650</xdr:rowOff>
    </xdr:from>
    <xdr:to>
      <xdr:col>5</xdr:col>
      <xdr:colOff>438150</xdr:colOff>
      <xdr:row>7</xdr:row>
      <xdr:rowOff>247650</xdr:rowOff>
    </xdr:to>
    <xdr:sp macro="" textlink="">
      <xdr:nvSpPr>
        <xdr:cNvPr id="1081" name="Line 6"/>
        <xdr:cNvSpPr>
          <a:spLocks noChangeShapeType="1"/>
        </xdr:cNvSpPr>
      </xdr:nvSpPr>
      <xdr:spPr bwMode="auto">
        <a:xfrm>
          <a:off x="3848100" y="1885950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0"/>
  <sheetViews>
    <sheetView tabSelected="1" view="pageBreakPreview" topLeftCell="A49" zoomScaleNormal="100" workbookViewId="0">
      <selection activeCell="N8" sqref="N8"/>
    </sheetView>
  </sheetViews>
  <sheetFormatPr defaultRowHeight="15.75" x14ac:dyDescent="0.25"/>
  <cols>
    <col min="1" max="1" width="6.7109375" style="15" customWidth="1"/>
    <col min="2" max="2" width="14.7109375" style="15" customWidth="1"/>
    <col min="3" max="3" width="7.7109375" style="15" customWidth="1"/>
    <col min="4" max="4" width="5.7109375" style="15" customWidth="1"/>
    <col min="5" max="5" width="5.7109375" style="102" customWidth="1"/>
    <col min="6" max="6" width="6.7109375" style="15" customWidth="1"/>
    <col min="7" max="8" width="5.7109375" style="15" customWidth="1"/>
    <col min="9" max="9" width="6.7109375" style="15" customWidth="1"/>
    <col min="10" max="11" width="5.7109375" style="15" customWidth="1"/>
    <col min="12" max="12" width="6.7109375" style="15" customWidth="1"/>
    <col min="13" max="13" width="12.7109375" style="15" customWidth="1"/>
    <col min="14" max="14" width="8.7109375" style="15" customWidth="1"/>
    <col min="15" max="15" width="6.5703125" style="15" bestFit="1" customWidth="1"/>
    <col min="16" max="18" width="4.140625" style="15" customWidth="1"/>
    <col min="19" max="16384" width="9.140625" style="15"/>
  </cols>
  <sheetData>
    <row r="1" spans="1:16" ht="18" customHeight="1" x14ac:dyDescent="0.25">
      <c r="A1" s="81" t="s">
        <v>27</v>
      </c>
      <c r="B1" s="81"/>
      <c r="C1" s="81"/>
      <c r="D1" s="81"/>
      <c r="E1" s="81"/>
      <c r="F1" s="75" t="s">
        <v>1</v>
      </c>
      <c r="G1" s="75"/>
      <c r="H1" s="75"/>
      <c r="I1" s="75"/>
      <c r="J1" s="75"/>
      <c r="K1" s="75"/>
      <c r="L1" s="75"/>
      <c r="M1" s="75"/>
      <c r="N1" s="17"/>
    </row>
    <row r="2" spans="1:16" ht="18" customHeight="1" x14ac:dyDescent="0.25">
      <c r="A2" s="81" t="s">
        <v>28</v>
      </c>
      <c r="B2" s="81"/>
      <c r="C2" s="81"/>
      <c r="D2" s="81"/>
      <c r="E2" s="81"/>
      <c r="F2" s="82" t="s">
        <v>2</v>
      </c>
      <c r="G2" s="82"/>
      <c r="H2" s="82"/>
      <c r="I2" s="82"/>
      <c r="J2" s="82"/>
      <c r="K2" s="82"/>
      <c r="L2" s="82"/>
      <c r="M2" s="82"/>
      <c r="N2" s="42"/>
    </row>
    <row r="3" spans="1:16" ht="18" customHeight="1" x14ac:dyDescent="0.25">
      <c r="A3" s="75" t="s">
        <v>22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43"/>
    </row>
    <row r="4" spans="1:16" ht="18" customHeight="1" x14ac:dyDescent="0.25">
      <c r="A4" s="75" t="s">
        <v>23</v>
      </c>
      <c r="B4" s="75"/>
      <c r="C4" s="75"/>
      <c r="D4" s="75"/>
      <c r="E4" s="75"/>
      <c r="F4" s="9"/>
      <c r="G4" s="9"/>
      <c r="H4" s="9"/>
      <c r="I4" s="9"/>
      <c r="J4" s="9"/>
      <c r="K4" s="9"/>
      <c r="L4" s="9"/>
      <c r="M4" s="9"/>
      <c r="N4" s="43"/>
    </row>
    <row r="5" spans="1:16" ht="18" customHeight="1" x14ac:dyDescent="0.25">
      <c r="A5" s="75"/>
      <c r="B5" s="75"/>
      <c r="C5" s="75"/>
      <c r="D5" s="75"/>
      <c r="E5" s="75"/>
      <c r="F5" s="17"/>
      <c r="G5" s="17"/>
      <c r="H5" s="18"/>
      <c r="I5" s="18"/>
      <c r="J5" s="18"/>
      <c r="K5" s="18"/>
      <c r="L5" s="18"/>
      <c r="M5" s="18"/>
      <c r="N5" s="18"/>
    </row>
    <row r="6" spans="1:16" ht="30" customHeight="1" x14ac:dyDescent="0.3">
      <c r="A6" s="83" t="s">
        <v>11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"/>
    </row>
    <row r="7" spans="1:16" ht="21.95" customHeight="1" x14ac:dyDescent="0.25">
      <c r="A7" s="84" t="s">
        <v>57</v>
      </c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44"/>
    </row>
    <row r="8" spans="1:16" ht="21.95" customHeight="1" x14ac:dyDescent="0.25">
      <c r="A8" s="84" t="s">
        <v>58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44"/>
    </row>
    <row r="9" spans="1:16" s="19" customFormat="1" ht="15" customHeight="1" x14ac:dyDescent="0.3">
      <c r="A9" s="35"/>
      <c r="B9" s="35"/>
      <c r="C9" s="35"/>
      <c r="D9" s="35"/>
      <c r="E9" s="96"/>
      <c r="F9" s="35"/>
      <c r="G9" s="35"/>
      <c r="H9" s="35"/>
      <c r="I9" s="35"/>
      <c r="J9" s="35"/>
      <c r="K9" s="35"/>
      <c r="L9" s="35"/>
      <c r="M9" s="35"/>
      <c r="N9" s="35"/>
      <c r="P9" s="68"/>
    </row>
    <row r="10" spans="1:16" s="19" customFormat="1" ht="30" customHeight="1" x14ac:dyDescent="0.3">
      <c r="A10" s="79" t="s">
        <v>107</v>
      </c>
      <c r="B10" s="78" t="s">
        <v>12</v>
      </c>
      <c r="C10" s="79" t="s">
        <v>18</v>
      </c>
      <c r="D10" s="40" t="s">
        <v>19</v>
      </c>
      <c r="E10" s="97" t="s">
        <v>0</v>
      </c>
      <c r="F10" s="69" t="s">
        <v>96</v>
      </c>
      <c r="G10" s="40" t="s">
        <v>20</v>
      </c>
      <c r="H10" s="41" t="s">
        <v>0</v>
      </c>
      <c r="I10" s="69" t="s">
        <v>96</v>
      </c>
      <c r="J10" s="40" t="s">
        <v>19</v>
      </c>
      <c r="K10" s="41" t="s">
        <v>0</v>
      </c>
      <c r="L10" s="69" t="s">
        <v>96</v>
      </c>
      <c r="M10" s="78" t="s">
        <v>3</v>
      </c>
      <c r="N10" s="20"/>
    </row>
    <row r="11" spans="1:16" s="19" customFormat="1" ht="20.100000000000001" customHeight="1" x14ac:dyDescent="0.3">
      <c r="A11" s="79"/>
      <c r="B11" s="78"/>
      <c r="C11" s="79"/>
      <c r="D11" s="80">
        <v>44095</v>
      </c>
      <c r="E11" s="80"/>
      <c r="F11" s="80"/>
      <c r="G11" s="80">
        <v>44096</v>
      </c>
      <c r="H11" s="80"/>
      <c r="I11" s="80"/>
      <c r="J11" s="80">
        <v>44097</v>
      </c>
      <c r="K11" s="80"/>
      <c r="L11" s="80"/>
      <c r="M11" s="78"/>
      <c r="N11" s="20"/>
    </row>
    <row r="12" spans="1:16" s="16" customFormat="1" ht="17.100000000000001" customHeight="1" x14ac:dyDescent="0.25">
      <c r="A12" s="36"/>
      <c r="B12" s="71" t="s">
        <v>14</v>
      </c>
      <c r="C12" s="72"/>
      <c r="D12" s="72"/>
      <c r="E12" s="72"/>
      <c r="F12" s="72"/>
      <c r="G12" s="72"/>
      <c r="H12" s="72"/>
      <c r="I12" s="72"/>
      <c r="J12" s="72"/>
      <c r="K12" s="72"/>
      <c r="L12" s="73"/>
      <c r="M12" s="38"/>
      <c r="N12" s="28"/>
    </row>
    <row r="13" spans="1:16" s="2" customFormat="1" ht="17.100000000000001" customHeight="1" x14ac:dyDescent="0.2">
      <c r="A13" s="67" t="s">
        <v>97</v>
      </c>
      <c r="B13" s="53" t="s">
        <v>79</v>
      </c>
      <c r="C13" s="52">
        <v>58</v>
      </c>
      <c r="D13" s="58"/>
      <c r="E13" s="98">
        <v>4</v>
      </c>
      <c r="F13" s="58">
        <f>E13*100/C13</f>
        <v>6.8965517241379306</v>
      </c>
      <c r="G13" s="58"/>
      <c r="H13" s="58"/>
      <c r="I13" s="58">
        <f>H13*100/C13</f>
        <v>0</v>
      </c>
      <c r="J13" s="58"/>
      <c r="K13" s="55"/>
      <c r="L13" s="58">
        <f>K13*100/C13</f>
        <v>0</v>
      </c>
      <c r="M13" s="13"/>
    </row>
    <row r="14" spans="1:16" s="2" customFormat="1" ht="17.100000000000001" customHeight="1" x14ac:dyDescent="0.2">
      <c r="A14" s="67" t="s">
        <v>94</v>
      </c>
      <c r="B14" s="53" t="s">
        <v>75</v>
      </c>
      <c r="C14" s="52">
        <v>41</v>
      </c>
      <c r="D14" s="58"/>
      <c r="E14" s="98">
        <v>1</v>
      </c>
      <c r="F14" s="58">
        <f t="shared" ref="F14:F21" si="0">E14*100/C14</f>
        <v>2.4390243902439024</v>
      </c>
      <c r="G14" s="58"/>
      <c r="H14" s="59"/>
      <c r="I14" s="58">
        <f t="shared" ref="I14:I21" si="1">H14*100/C14</f>
        <v>0</v>
      </c>
      <c r="J14" s="58"/>
      <c r="K14" s="55"/>
      <c r="L14" s="58">
        <f t="shared" ref="L14:L21" si="2">K14*100/C14</f>
        <v>0</v>
      </c>
      <c r="M14" s="13"/>
    </row>
    <row r="15" spans="1:16" s="2" customFormat="1" ht="17.100000000000001" customHeight="1" x14ac:dyDescent="0.2">
      <c r="A15" s="67" t="s">
        <v>95</v>
      </c>
      <c r="B15" s="53" t="s">
        <v>80</v>
      </c>
      <c r="C15" s="52">
        <v>58</v>
      </c>
      <c r="D15" s="58"/>
      <c r="E15" s="98"/>
      <c r="F15" s="58">
        <f t="shared" si="0"/>
        <v>0</v>
      </c>
      <c r="G15" s="58"/>
      <c r="H15" s="59"/>
      <c r="I15" s="58">
        <f t="shared" si="1"/>
        <v>0</v>
      </c>
      <c r="J15" s="58"/>
      <c r="K15" s="55"/>
      <c r="L15" s="58">
        <f t="shared" si="2"/>
        <v>0</v>
      </c>
      <c r="M15" s="13"/>
    </row>
    <row r="16" spans="1:16" s="2" customFormat="1" ht="17.100000000000001" customHeight="1" x14ac:dyDescent="0.2">
      <c r="A16" s="67" t="s">
        <v>98</v>
      </c>
      <c r="B16" s="53" t="s">
        <v>81</v>
      </c>
      <c r="C16" s="52">
        <v>35</v>
      </c>
      <c r="D16" s="58"/>
      <c r="E16" s="98"/>
      <c r="F16" s="58">
        <f t="shared" si="0"/>
        <v>0</v>
      </c>
      <c r="G16" s="58"/>
      <c r="H16" s="58"/>
      <c r="I16" s="58">
        <f t="shared" si="1"/>
        <v>0</v>
      </c>
      <c r="J16" s="58"/>
      <c r="K16" s="55"/>
      <c r="L16" s="58">
        <f t="shared" si="2"/>
        <v>0</v>
      </c>
      <c r="M16" s="13"/>
    </row>
    <row r="17" spans="1:18" s="2" customFormat="1" ht="17.100000000000001" customHeight="1" x14ac:dyDescent="0.2">
      <c r="A17" s="67" t="s">
        <v>98</v>
      </c>
      <c r="B17" s="53" t="s">
        <v>84</v>
      </c>
      <c r="C17" s="52">
        <v>58</v>
      </c>
      <c r="D17" s="58"/>
      <c r="E17" s="98"/>
      <c r="F17" s="58">
        <f t="shared" si="0"/>
        <v>0</v>
      </c>
      <c r="G17" s="58"/>
      <c r="H17" s="59"/>
      <c r="I17" s="58">
        <f t="shared" si="1"/>
        <v>0</v>
      </c>
      <c r="J17" s="58"/>
      <c r="K17" s="55"/>
      <c r="L17" s="58">
        <f t="shared" si="2"/>
        <v>0</v>
      </c>
      <c r="M17" s="13"/>
    </row>
    <row r="18" spans="1:18" s="2" customFormat="1" ht="17.100000000000001" customHeight="1" x14ac:dyDescent="0.2">
      <c r="A18" s="67" t="s">
        <v>98</v>
      </c>
      <c r="B18" s="53" t="s">
        <v>85</v>
      </c>
      <c r="C18" s="52">
        <v>36</v>
      </c>
      <c r="D18" s="58"/>
      <c r="E18" s="98"/>
      <c r="F18" s="58">
        <f t="shared" si="0"/>
        <v>0</v>
      </c>
      <c r="G18" s="58"/>
      <c r="H18" s="59"/>
      <c r="I18" s="58">
        <f t="shared" si="1"/>
        <v>0</v>
      </c>
      <c r="J18" s="58"/>
      <c r="K18" s="55"/>
      <c r="L18" s="58">
        <f t="shared" si="2"/>
        <v>0</v>
      </c>
      <c r="M18" s="13"/>
    </row>
    <row r="19" spans="1:18" s="2" customFormat="1" ht="17.100000000000001" customHeight="1" x14ac:dyDescent="0.2">
      <c r="A19" s="52"/>
      <c r="B19" s="53"/>
      <c r="C19" s="52"/>
      <c r="D19" s="58"/>
      <c r="E19" s="98"/>
      <c r="F19" s="58"/>
      <c r="G19" s="58"/>
      <c r="H19" s="59"/>
      <c r="I19" s="58"/>
      <c r="J19" s="58"/>
      <c r="K19" s="55"/>
      <c r="L19" s="58"/>
      <c r="M19" s="13"/>
      <c r="O19" s="26"/>
      <c r="P19" s="26"/>
      <c r="Q19" s="26"/>
      <c r="R19" s="26"/>
    </row>
    <row r="20" spans="1:18" s="2" customFormat="1" ht="17.100000000000001" customHeight="1" x14ac:dyDescent="0.2">
      <c r="A20" s="52"/>
      <c r="B20" s="53"/>
      <c r="C20" s="52"/>
      <c r="D20" s="58"/>
      <c r="E20" s="98"/>
      <c r="F20" s="58"/>
      <c r="G20" s="58"/>
      <c r="H20" s="59"/>
      <c r="I20" s="58"/>
      <c r="J20" s="58"/>
      <c r="K20" s="55"/>
      <c r="L20" s="58"/>
      <c r="M20" s="13"/>
      <c r="O20" s="23"/>
      <c r="P20" s="23"/>
      <c r="Q20" s="23"/>
      <c r="R20" s="23"/>
    </row>
    <row r="21" spans="1:18" s="2" customFormat="1" ht="17.100000000000001" customHeight="1" x14ac:dyDescent="0.2">
      <c r="A21" s="11"/>
      <c r="B21" s="36" t="s">
        <v>13</v>
      </c>
      <c r="C21" s="57">
        <f>SUM(C13:C20)</f>
        <v>286</v>
      </c>
      <c r="D21" s="57">
        <f t="shared" ref="D21:E21" si="3">SUM(D13:D20)</f>
        <v>0</v>
      </c>
      <c r="E21" s="99">
        <f t="shared" si="3"/>
        <v>5</v>
      </c>
      <c r="F21" s="70">
        <f t="shared" si="0"/>
        <v>1.7482517482517483</v>
      </c>
      <c r="G21" s="57">
        <f t="shared" ref="G21" si="4">SUM(G13:G20)</f>
        <v>0</v>
      </c>
      <c r="H21" s="57">
        <f t="shared" ref="H21" si="5">SUM(H13:H20)</f>
        <v>0</v>
      </c>
      <c r="I21" s="70">
        <f t="shared" si="1"/>
        <v>0</v>
      </c>
      <c r="J21" s="57">
        <f t="shared" ref="J21" si="6">SUM(J13:J20)</f>
        <v>0</v>
      </c>
      <c r="K21" s="57">
        <f t="shared" ref="K21" si="7">SUM(K13:K20)</f>
        <v>0</v>
      </c>
      <c r="L21" s="70">
        <f t="shared" si="2"/>
        <v>0</v>
      </c>
      <c r="M21" s="13"/>
      <c r="O21" s="23"/>
      <c r="P21" s="23"/>
      <c r="Q21" s="23"/>
      <c r="R21" s="23"/>
    </row>
    <row r="22" spans="1:18" s="16" customFormat="1" ht="17.100000000000001" customHeight="1" x14ac:dyDescent="0.25">
      <c r="B22" s="71" t="s">
        <v>16</v>
      </c>
      <c r="C22" s="72"/>
      <c r="D22" s="72"/>
      <c r="E22" s="72"/>
      <c r="F22" s="72"/>
      <c r="G22" s="72"/>
      <c r="H22" s="72"/>
      <c r="I22" s="72"/>
      <c r="J22" s="72"/>
      <c r="K22" s="72"/>
      <c r="L22" s="73"/>
      <c r="M22" s="37"/>
      <c r="N22" s="28"/>
    </row>
    <row r="23" spans="1:18" s="2" customFormat="1" ht="17.100000000000001" customHeight="1" x14ac:dyDescent="0.2">
      <c r="A23" s="67" t="s">
        <v>99</v>
      </c>
      <c r="B23" s="53" t="s">
        <v>66</v>
      </c>
      <c r="C23" s="52">
        <v>39</v>
      </c>
      <c r="D23" s="58"/>
      <c r="E23" s="98"/>
      <c r="F23" s="58">
        <f>E23*100/C23</f>
        <v>0</v>
      </c>
      <c r="G23" s="58"/>
      <c r="H23" s="58"/>
      <c r="I23" s="58">
        <f>H23*100/C23</f>
        <v>0</v>
      </c>
      <c r="J23" s="58"/>
      <c r="K23" s="58"/>
      <c r="L23" s="58">
        <f>K23*100/C23</f>
        <v>0</v>
      </c>
      <c r="M23" s="13"/>
    </row>
    <row r="24" spans="1:18" s="2" customFormat="1" ht="17.100000000000001" customHeight="1" x14ac:dyDescent="0.2">
      <c r="A24" s="52"/>
      <c r="B24" s="53"/>
      <c r="C24" s="52"/>
      <c r="D24" s="58"/>
      <c r="E24" s="98"/>
      <c r="F24" s="58"/>
      <c r="G24" s="58"/>
      <c r="H24" s="58"/>
      <c r="I24" s="58"/>
      <c r="J24" s="58"/>
      <c r="K24" s="58"/>
      <c r="L24" s="58"/>
      <c r="M24" s="12"/>
      <c r="O24" s="23"/>
      <c r="P24" s="23"/>
      <c r="Q24" s="23"/>
      <c r="R24" s="23"/>
    </row>
    <row r="25" spans="1:18" s="2" customFormat="1" ht="17.100000000000001" customHeight="1" x14ac:dyDescent="0.2">
      <c r="A25" s="52"/>
      <c r="B25" s="53"/>
      <c r="C25" s="52"/>
      <c r="D25" s="47"/>
      <c r="E25" s="100"/>
      <c r="F25" s="58"/>
      <c r="G25" s="58"/>
      <c r="H25" s="58"/>
      <c r="I25" s="58"/>
      <c r="J25" s="58"/>
      <c r="K25" s="58"/>
      <c r="L25" s="58"/>
      <c r="M25" s="13"/>
      <c r="O25" s="23"/>
      <c r="P25" s="23"/>
      <c r="Q25" s="23"/>
      <c r="R25" s="23"/>
    </row>
    <row r="26" spans="1:18" s="2" customFormat="1" ht="17.100000000000001" customHeight="1" x14ac:dyDescent="0.2">
      <c r="A26" s="11"/>
      <c r="B26" s="36" t="s">
        <v>13</v>
      </c>
      <c r="C26" s="57">
        <f>SUM(C23:C25)</f>
        <v>39</v>
      </c>
      <c r="D26" s="57">
        <f t="shared" ref="D26:E26" si="8">SUM(D23:D25)</f>
        <v>0</v>
      </c>
      <c r="E26" s="99">
        <f t="shared" si="8"/>
        <v>0</v>
      </c>
      <c r="F26" s="70">
        <f t="shared" ref="F26" si="9">E26*100/C26</f>
        <v>0</v>
      </c>
      <c r="G26" s="57">
        <f>SUM(G23:G25)</f>
        <v>0</v>
      </c>
      <c r="H26" s="57">
        <f>SUM(H23:H25)</f>
        <v>0</v>
      </c>
      <c r="I26" s="70">
        <f t="shared" ref="I26" si="10">H26*100/C26</f>
        <v>0</v>
      </c>
      <c r="J26" s="57">
        <f>SUM(J23:J25)</f>
        <v>0</v>
      </c>
      <c r="K26" s="57">
        <f>SUM(K23:K25)</f>
        <v>0</v>
      </c>
      <c r="L26" s="70">
        <f t="shared" ref="L26" si="11">K26*100/C26</f>
        <v>0</v>
      </c>
      <c r="M26" s="13"/>
    </row>
    <row r="27" spans="1:18" s="16" customFormat="1" ht="17.100000000000001" customHeight="1" x14ac:dyDescent="0.25">
      <c r="B27" s="71" t="s">
        <v>17</v>
      </c>
      <c r="C27" s="72"/>
      <c r="D27" s="72"/>
      <c r="E27" s="72"/>
      <c r="F27" s="72"/>
      <c r="G27" s="72"/>
      <c r="H27" s="72"/>
      <c r="I27" s="72"/>
      <c r="J27" s="72"/>
      <c r="K27" s="72"/>
      <c r="L27" s="73"/>
      <c r="M27" s="37"/>
      <c r="N27" s="28"/>
    </row>
    <row r="28" spans="1:18" s="21" customFormat="1" ht="17.100000000000001" customHeight="1" x14ac:dyDescent="0.2">
      <c r="A28" s="67" t="s">
        <v>100</v>
      </c>
      <c r="B28" s="53" t="s">
        <v>62</v>
      </c>
      <c r="C28" s="52">
        <v>58</v>
      </c>
      <c r="D28" s="58"/>
      <c r="E28" s="98">
        <v>4</v>
      </c>
      <c r="F28" s="58">
        <f>E28*100/C28</f>
        <v>6.8965517241379306</v>
      </c>
      <c r="G28" s="58"/>
      <c r="H28" s="58"/>
      <c r="I28" s="58">
        <f>H28*100/C28</f>
        <v>0</v>
      </c>
      <c r="J28" s="58"/>
      <c r="K28" s="58"/>
      <c r="L28" s="58">
        <f>K28*100/C28</f>
        <v>0</v>
      </c>
      <c r="M28" s="13"/>
      <c r="O28" s="23"/>
      <c r="P28" s="23"/>
      <c r="Q28" s="23"/>
      <c r="R28" s="23"/>
    </row>
    <row r="29" spans="1:18" s="21" customFormat="1" ht="17.100000000000001" customHeight="1" x14ac:dyDescent="0.2">
      <c r="A29" s="67" t="s">
        <v>95</v>
      </c>
      <c r="B29" s="53" t="s">
        <v>83</v>
      </c>
      <c r="C29" s="56">
        <v>57</v>
      </c>
      <c r="D29" s="58"/>
      <c r="E29" s="98"/>
      <c r="F29" s="58">
        <f t="shared" ref="F29:F32" si="12">E29*100/C29</f>
        <v>0</v>
      </c>
      <c r="G29" s="58"/>
      <c r="H29" s="58"/>
      <c r="I29" s="58">
        <f t="shared" ref="I29:I32" si="13">H29*100/C29</f>
        <v>0</v>
      </c>
      <c r="J29" s="58"/>
      <c r="K29" s="58"/>
      <c r="L29" s="58">
        <f t="shared" ref="L29:L32" si="14">K29*100/C29</f>
        <v>0</v>
      </c>
      <c r="M29" s="39"/>
      <c r="O29" s="24"/>
      <c r="P29" s="24"/>
      <c r="Q29" s="24"/>
      <c r="R29" s="24"/>
    </row>
    <row r="30" spans="1:18" s="2" customFormat="1" ht="17.100000000000001" customHeight="1" x14ac:dyDescent="0.2">
      <c r="A30" s="52"/>
      <c r="B30" s="53"/>
      <c r="C30" s="52"/>
      <c r="D30" s="58"/>
      <c r="E30" s="98"/>
      <c r="F30" s="58"/>
      <c r="G30" s="58"/>
      <c r="H30" s="58"/>
      <c r="I30" s="58"/>
      <c r="J30" s="58"/>
      <c r="K30" s="58"/>
      <c r="L30" s="58"/>
      <c r="M30" s="13"/>
      <c r="O30" s="23"/>
      <c r="P30" s="23"/>
      <c r="Q30" s="23"/>
      <c r="R30" s="23"/>
    </row>
    <row r="31" spans="1:18" s="2" customFormat="1" ht="17.100000000000001" customHeight="1" x14ac:dyDescent="0.2">
      <c r="A31" s="52"/>
      <c r="B31" s="53"/>
      <c r="C31" s="52"/>
      <c r="D31" s="58"/>
      <c r="E31" s="98"/>
      <c r="F31" s="58"/>
      <c r="G31" s="58"/>
      <c r="H31" s="58"/>
      <c r="I31" s="58"/>
      <c r="J31" s="58"/>
      <c r="K31" s="58"/>
      <c r="L31" s="58"/>
      <c r="M31" s="13"/>
      <c r="O31" s="23"/>
      <c r="P31" s="23"/>
      <c r="Q31" s="23"/>
      <c r="R31" s="23"/>
    </row>
    <row r="32" spans="1:18" s="2" customFormat="1" ht="17.100000000000001" customHeight="1" x14ac:dyDescent="0.2">
      <c r="A32" s="11"/>
      <c r="B32" s="36" t="s">
        <v>13</v>
      </c>
      <c r="C32" s="57">
        <f>SUM(C28:C31)</f>
        <v>115</v>
      </c>
      <c r="D32" s="57">
        <f t="shared" ref="D32:E32" si="15">SUM(D28:D31)</f>
        <v>0</v>
      </c>
      <c r="E32" s="99">
        <f t="shared" si="15"/>
        <v>4</v>
      </c>
      <c r="F32" s="70">
        <f t="shared" si="12"/>
        <v>3.4782608695652173</v>
      </c>
      <c r="G32" s="57">
        <f t="shared" ref="G32" si="16">SUM(G28:G31)</f>
        <v>0</v>
      </c>
      <c r="H32" s="57">
        <f t="shared" ref="H32" si="17">SUM(H28:H31)</f>
        <v>0</v>
      </c>
      <c r="I32" s="70">
        <f t="shared" si="13"/>
        <v>0</v>
      </c>
      <c r="J32" s="57">
        <f t="shared" ref="J32" si="18">SUM(J28:J31)</f>
        <v>0</v>
      </c>
      <c r="K32" s="57">
        <f t="shared" ref="K32" si="19">SUM(K28:K31)</f>
        <v>0</v>
      </c>
      <c r="L32" s="70">
        <f t="shared" si="14"/>
        <v>0</v>
      </c>
      <c r="M32" s="13"/>
    </row>
    <row r="33" spans="1:18" s="16" customFormat="1" ht="17.100000000000001" customHeight="1" x14ac:dyDescent="0.25">
      <c r="B33" s="71" t="s">
        <v>9</v>
      </c>
      <c r="C33" s="72"/>
      <c r="D33" s="72"/>
      <c r="E33" s="72"/>
      <c r="F33" s="72"/>
      <c r="G33" s="72"/>
      <c r="H33" s="72"/>
      <c r="I33" s="72"/>
      <c r="J33" s="72"/>
      <c r="K33" s="72"/>
      <c r="L33" s="73"/>
      <c r="M33" s="13"/>
      <c r="N33" s="2"/>
    </row>
    <row r="34" spans="1:18" s="2" customFormat="1" ht="17.100000000000001" customHeight="1" x14ac:dyDescent="0.2">
      <c r="A34" s="67" t="s">
        <v>100</v>
      </c>
      <c r="B34" s="53" t="s">
        <v>70</v>
      </c>
      <c r="C34" s="52">
        <v>35</v>
      </c>
      <c r="D34" s="58"/>
      <c r="E34" s="98">
        <v>5</v>
      </c>
      <c r="F34" s="58">
        <f>E34*100/C34</f>
        <v>14.285714285714286</v>
      </c>
      <c r="G34" s="58"/>
      <c r="H34" s="55"/>
      <c r="I34" s="58">
        <f>H34*100/C34</f>
        <v>0</v>
      </c>
      <c r="J34" s="58"/>
      <c r="K34" s="58"/>
      <c r="L34" s="52">
        <f>K34*100/C34</f>
        <v>0</v>
      </c>
      <c r="M34" s="13"/>
    </row>
    <row r="35" spans="1:18" s="21" customFormat="1" ht="17.100000000000001" customHeight="1" x14ac:dyDescent="0.2">
      <c r="A35" s="67" t="s">
        <v>105</v>
      </c>
      <c r="B35" s="53" t="s">
        <v>68</v>
      </c>
      <c r="C35" s="52">
        <v>58</v>
      </c>
      <c r="D35" s="58"/>
      <c r="E35" s="98"/>
      <c r="F35" s="58">
        <f t="shared" ref="F35:F45" si="20">E35*100/C35</f>
        <v>0</v>
      </c>
      <c r="G35" s="58"/>
      <c r="H35" s="58"/>
      <c r="I35" s="58">
        <f t="shared" ref="I35:I45" si="21">H35*100/C35</f>
        <v>0</v>
      </c>
      <c r="J35" s="58"/>
      <c r="K35" s="58"/>
      <c r="L35" s="52">
        <f t="shared" ref="L35:L45" si="22">K35*100/C35</f>
        <v>0</v>
      </c>
      <c r="M35" s="13"/>
      <c r="O35" s="23"/>
      <c r="P35" s="23"/>
      <c r="Q35" s="23"/>
      <c r="R35" s="23"/>
    </row>
    <row r="36" spans="1:18" s="2" customFormat="1" ht="17.100000000000001" customHeight="1" x14ac:dyDescent="0.2">
      <c r="A36" s="67" t="s">
        <v>100</v>
      </c>
      <c r="B36" s="53" t="s">
        <v>76</v>
      </c>
      <c r="C36" s="52">
        <v>58</v>
      </c>
      <c r="D36" s="58"/>
      <c r="E36" s="98"/>
      <c r="F36" s="58">
        <f t="shared" si="20"/>
        <v>0</v>
      </c>
      <c r="G36" s="58"/>
      <c r="H36" s="55"/>
      <c r="I36" s="58">
        <f t="shared" si="21"/>
        <v>0</v>
      </c>
      <c r="J36" s="58"/>
      <c r="K36" s="58"/>
      <c r="L36" s="52">
        <f t="shared" si="22"/>
        <v>0</v>
      </c>
      <c r="M36" s="13"/>
      <c r="O36" s="23"/>
      <c r="P36" s="23"/>
      <c r="Q36" s="23"/>
      <c r="R36" s="23"/>
    </row>
    <row r="37" spans="1:18" s="21" customFormat="1" ht="17.100000000000001" customHeight="1" x14ac:dyDescent="0.25">
      <c r="A37" s="67" t="s">
        <v>102</v>
      </c>
      <c r="B37" s="53" t="s">
        <v>65</v>
      </c>
      <c r="C37" s="52">
        <v>58</v>
      </c>
      <c r="D37" s="58"/>
      <c r="E37" s="98">
        <v>7</v>
      </c>
      <c r="F37" s="58">
        <f t="shared" si="20"/>
        <v>12.068965517241379</v>
      </c>
      <c r="G37" s="58"/>
      <c r="H37" s="55"/>
      <c r="I37" s="58">
        <f t="shared" si="21"/>
        <v>0</v>
      </c>
      <c r="J37" s="58"/>
      <c r="K37" s="58"/>
      <c r="L37" s="52">
        <f t="shared" si="22"/>
        <v>0</v>
      </c>
      <c r="M37" s="37"/>
      <c r="N37" s="28"/>
      <c r="O37" s="22"/>
      <c r="P37" s="23"/>
      <c r="Q37" s="23"/>
      <c r="R37" s="23"/>
    </row>
    <row r="38" spans="1:18" s="2" customFormat="1" ht="17.100000000000001" customHeight="1" x14ac:dyDescent="0.2">
      <c r="A38" s="67" t="s">
        <v>102</v>
      </c>
      <c r="B38" s="53" t="s">
        <v>67</v>
      </c>
      <c r="C38" s="52">
        <v>63</v>
      </c>
      <c r="D38" s="58"/>
      <c r="E38" s="98"/>
      <c r="F38" s="58">
        <f t="shared" si="20"/>
        <v>0</v>
      </c>
      <c r="G38" s="58"/>
      <c r="H38" s="55"/>
      <c r="I38" s="58">
        <f t="shared" si="21"/>
        <v>0</v>
      </c>
      <c r="J38" s="58"/>
      <c r="K38" s="58"/>
      <c r="L38" s="52">
        <f t="shared" si="22"/>
        <v>0</v>
      </c>
      <c r="M38" s="13"/>
    </row>
    <row r="39" spans="1:18" s="2" customFormat="1" ht="17.100000000000001" customHeight="1" x14ac:dyDescent="0.2">
      <c r="A39" s="67" t="s">
        <v>94</v>
      </c>
      <c r="B39" s="53" t="s">
        <v>71</v>
      </c>
      <c r="C39" s="52">
        <v>58</v>
      </c>
      <c r="D39" s="58"/>
      <c r="E39" s="98">
        <v>4</v>
      </c>
      <c r="F39" s="58">
        <f t="shared" si="20"/>
        <v>6.8965517241379306</v>
      </c>
      <c r="G39" s="58"/>
      <c r="H39" s="55"/>
      <c r="I39" s="58">
        <f t="shared" si="21"/>
        <v>0</v>
      </c>
      <c r="J39" s="58"/>
      <c r="K39" s="58"/>
      <c r="L39" s="52">
        <f t="shared" si="22"/>
        <v>0</v>
      </c>
      <c r="M39" s="13"/>
      <c r="O39" s="23"/>
      <c r="P39" s="23"/>
      <c r="Q39" s="23"/>
      <c r="R39" s="23"/>
    </row>
    <row r="40" spans="1:18" s="2" customFormat="1" ht="17.100000000000001" customHeight="1" x14ac:dyDescent="0.2">
      <c r="A40" s="67" t="s">
        <v>106</v>
      </c>
      <c r="B40" s="53" t="s">
        <v>74</v>
      </c>
      <c r="C40" s="52">
        <v>58</v>
      </c>
      <c r="D40" s="58"/>
      <c r="E40" s="98"/>
      <c r="F40" s="58">
        <f t="shared" si="20"/>
        <v>0</v>
      </c>
      <c r="G40" s="58"/>
      <c r="H40" s="55"/>
      <c r="I40" s="58">
        <f t="shared" si="21"/>
        <v>0</v>
      </c>
      <c r="J40" s="58"/>
      <c r="K40" s="58"/>
      <c r="L40" s="52">
        <f t="shared" si="22"/>
        <v>0</v>
      </c>
      <c r="M40" s="13"/>
      <c r="O40" s="23"/>
      <c r="P40" s="23"/>
      <c r="Q40" s="23"/>
      <c r="R40" s="23"/>
    </row>
    <row r="41" spans="1:18" s="2" customFormat="1" ht="17.100000000000001" customHeight="1" x14ac:dyDescent="0.2">
      <c r="A41" s="67" t="s">
        <v>98</v>
      </c>
      <c r="B41" s="53" t="s">
        <v>82</v>
      </c>
      <c r="C41" s="52">
        <v>30</v>
      </c>
      <c r="D41" s="58"/>
      <c r="E41" s="98"/>
      <c r="F41" s="58">
        <f t="shared" si="20"/>
        <v>0</v>
      </c>
      <c r="G41" s="58"/>
      <c r="H41" s="55"/>
      <c r="I41" s="58">
        <f t="shared" si="21"/>
        <v>0</v>
      </c>
      <c r="J41" s="58"/>
      <c r="K41" s="58"/>
      <c r="L41" s="52">
        <f t="shared" si="22"/>
        <v>0</v>
      </c>
      <c r="M41" s="13"/>
      <c r="O41" s="23"/>
      <c r="P41" s="23"/>
      <c r="Q41" s="23"/>
      <c r="R41" s="23"/>
    </row>
    <row r="42" spans="1:18" s="2" customFormat="1" ht="17.100000000000001" customHeight="1" x14ac:dyDescent="0.2">
      <c r="A42" s="67" t="s">
        <v>95</v>
      </c>
      <c r="B42" s="53" t="s">
        <v>92</v>
      </c>
      <c r="C42" s="52">
        <v>32</v>
      </c>
      <c r="D42" s="58"/>
      <c r="E42" s="98"/>
      <c r="F42" s="58">
        <f t="shared" si="20"/>
        <v>0</v>
      </c>
      <c r="G42" s="58"/>
      <c r="H42" s="55"/>
      <c r="I42" s="58">
        <f t="shared" si="21"/>
        <v>0</v>
      </c>
      <c r="J42" s="58"/>
      <c r="K42" s="58"/>
      <c r="L42" s="52">
        <f t="shared" si="22"/>
        <v>0</v>
      </c>
      <c r="M42" s="13"/>
    </row>
    <row r="43" spans="1:18" s="2" customFormat="1" ht="17.100000000000001" customHeight="1" x14ac:dyDescent="0.2">
      <c r="A43" s="52"/>
      <c r="B43" s="53"/>
      <c r="C43" s="52"/>
      <c r="D43" s="58"/>
      <c r="E43" s="98"/>
      <c r="F43" s="58"/>
      <c r="G43" s="58"/>
      <c r="H43" s="55"/>
      <c r="I43" s="58"/>
      <c r="J43" s="58"/>
      <c r="K43" s="58"/>
      <c r="L43" s="52"/>
      <c r="M43" s="13"/>
    </row>
    <row r="44" spans="1:18" s="2" customFormat="1" ht="17.100000000000001" customHeight="1" x14ac:dyDescent="0.2">
      <c r="A44" s="52"/>
      <c r="B44" s="53"/>
      <c r="C44" s="52"/>
      <c r="D44" s="58"/>
      <c r="E44" s="98"/>
      <c r="F44" s="58"/>
      <c r="G44" s="58"/>
      <c r="H44" s="55"/>
      <c r="I44" s="58"/>
      <c r="J44" s="58"/>
      <c r="K44" s="58"/>
      <c r="L44" s="52"/>
      <c r="M44" s="13"/>
    </row>
    <row r="45" spans="1:18" s="2" customFormat="1" ht="17.100000000000001" customHeight="1" x14ac:dyDescent="0.2">
      <c r="A45" s="11"/>
      <c r="B45" s="36" t="s">
        <v>13</v>
      </c>
      <c r="C45" s="57">
        <f>SUM(C34:C44)</f>
        <v>450</v>
      </c>
      <c r="D45" s="57">
        <f t="shared" ref="D45:E45" si="23">SUM(D34:D44)</f>
        <v>0</v>
      </c>
      <c r="E45" s="99">
        <f t="shared" si="23"/>
        <v>16</v>
      </c>
      <c r="F45" s="70">
        <f t="shared" si="20"/>
        <v>3.5555555555555554</v>
      </c>
      <c r="G45" s="57">
        <f t="shared" ref="G45" si="24">SUM(G34:G44)</f>
        <v>0</v>
      </c>
      <c r="H45" s="57">
        <f t="shared" ref="H45" si="25">SUM(H34:H44)</f>
        <v>0</v>
      </c>
      <c r="I45" s="70">
        <f t="shared" si="21"/>
        <v>0</v>
      </c>
      <c r="J45" s="57">
        <f t="shared" ref="J45" si="26">SUM(J34:J44)</f>
        <v>0</v>
      </c>
      <c r="K45" s="57">
        <f t="shared" ref="K45" si="27">SUM(K34:K44)</f>
        <v>0</v>
      </c>
      <c r="L45" s="57">
        <f t="shared" si="22"/>
        <v>0</v>
      </c>
      <c r="M45" s="11"/>
      <c r="N45" s="23"/>
    </row>
    <row r="46" spans="1:18" s="16" customFormat="1" ht="17.100000000000001" customHeight="1" x14ac:dyDescent="0.25">
      <c r="B46" s="71" t="s">
        <v>10</v>
      </c>
      <c r="C46" s="72"/>
      <c r="D46" s="72"/>
      <c r="E46" s="72"/>
      <c r="F46" s="72"/>
      <c r="G46" s="72"/>
      <c r="H46" s="72"/>
      <c r="I46" s="72"/>
      <c r="J46" s="72"/>
      <c r="K46" s="72"/>
      <c r="L46" s="73"/>
      <c r="M46" s="13"/>
      <c r="N46" s="2"/>
    </row>
    <row r="47" spans="1:18" s="21" customFormat="1" ht="17.100000000000001" customHeight="1" x14ac:dyDescent="0.2">
      <c r="A47" s="67" t="s">
        <v>102</v>
      </c>
      <c r="B47" s="53" t="s">
        <v>63</v>
      </c>
      <c r="C47" s="52">
        <v>34</v>
      </c>
      <c r="D47" s="58"/>
      <c r="E47" s="98">
        <v>2</v>
      </c>
      <c r="F47" s="58">
        <f>E47*100/C47</f>
        <v>5.882352941176471</v>
      </c>
      <c r="G47" s="58"/>
      <c r="H47" s="55"/>
      <c r="I47" s="58">
        <f>H47*100/C47</f>
        <v>0</v>
      </c>
      <c r="J47" s="58"/>
      <c r="K47" s="58"/>
      <c r="L47" s="52">
        <f>K47*100/C47</f>
        <v>0</v>
      </c>
      <c r="M47" s="13"/>
      <c r="O47" s="23"/>
      <c r="P47" s="23"/>
      <c r="Q47" s="23"/>
      <c r="R47" s="23"/>
    </row>
    <row r="48" spans="1:18" s="2" customFormat="1" ht="17.100000000000001" customHeight="1" x14ac:dyDescent="0.2">
      <c r="A48" s="67" t="s">
        <v>102</v>
      </c>
      <c r="B48" s="53" t="s">
        <v>73</v>
      </c>
      <c r="C48" s="52">
        <v>34</v>
      </c>
      <c r="D48" s="58"/>
      <c r="E48" s="98"/>
      <c r="F48" s="58">
        <f t="shared" ref="F48:F57" si="28">E48*100/C48</f>
        <v>0</v>
      </c>
      <c r="G48" s="58"/>
      <c r="H48" s="55"/>
      <c r="I48" s="58">
        <f t="shared" ref="I48:I57" si="29">H48*100/C48</f>
        <v>0</v>
      </c>
      <c r="J48" s="58"/>
      <c r="K48" s="58"/>
      <c r="L48" s="52">
        <f t="shared" ref="L48:L54" si="30">K48*100/C48</f>
        <v>0</v>
      </c>
      <c r="M48" s="11"/>
      <c r="N48" s="23"/>
      <c r="O48" s="23"/>
      <c r="P48" s="23"/>
      <c r="Q48" s="23"/>
      <c r="R48" s="23"/>
    </row>
    <row r="49" spans="1:18" s="2" customFormat="1" ht="17.100000000000001" customHeight="1" x14ac:dyDescent="0.2">
      <c r="A49" s="67" t="s">
        <v>100</v>
      </c>
      <c r="B49" s="53" t="s">
        <v>64</v>
      </c>
      <c r="C49" s="52">
        <v>58</v>
      </c>
      <c r="D49" s="58"/>
      <c r="E49" s="98">
        <v>3</v>
      </c>
      <c r="F49" s="58">
        <f t="shared" si="28"/>
        <v>5.1724137931034484</v>
      </c>
      <c r="G49" s="58"/>
      <c r="H49" s="55"/>
      <c r="I49" s="58">
        <f t="shared" si="29"/>
        <v>0</v>
      </c>
      <c r="J49" s="58"/>
      <c r="K49" s="58"/>
      <c r="L49" s="52">
        <f t="shared" si="30"/>
        <v>0</v>
      </c>
      <c r="M49" s="11"/>
      <c r="N49" s="23"/>
      <c r="O49" s="23"/>
      <c r="P49" s="23"/>
      <c r="Q49" s="23"/>
      <c r="R49" s="23"/>
    </row>
    <row r="50" spans="1:18" s="2" customFormat="1" ht="17.100000000000001" customHeight="1" x14ac:dyDescent="0.2">
      <c r="A50" s="67" t="s">
        <v>99</v>
      </c>
      <c r="B50" s="53" t="s">
        <v>72</v>
      </c>
      <c r="C50" s="52">
        <v>58</v>
      </c>
      <c r="D50" s="58"/>
      <c r="E50" s="98"/>
      <c r="F50" s="58">
        <f t="shared" si="28"/>
        <v>0</v>
      </c>
      <c r="G50" s="58"/>
      <c r="H50" s="55"/>
      <c r="I50" s="58">
        <f t="shared" si="29"/>
        <v>0</v>
      </c>
      <c r="J50" s="58"/>
      <c r="K50" s="58"/>
      <c r="L50" s="52">
        <f t="shared" si="30"/>
        <v>0</v>
      </c>
      <c r="M50" s="11"/>
      <c r="N50" s="23"/>
      <c r="O50" s="23"/>
      <c r="P50" s="23"/>
      <c r="Q50" s="23"/>
      <c r="R50" s="23"/>
    </row>
    <row r="51" spans="1:18" s="2" customFormat="1" ht="17.100000000000001" customHeight="1" x14ac:dyDescent="0.2">
      <c r="A51" s="67" t="s">
        <v>99</v>
      </c>
      <c r="B51" s="53" t="s">
        <v>78</v>
      </c>
      <c r="C51" s="52">
        <v>34</v>
      </c>
      <c r="D51" s="58"/>
      <c r="E51" s="98"/>
      <c r="F51" s="58">
        <f t="shared" si="28"/>
        <v>0</v>
      </c>
      <c r="G51" s="58"/>
      <c r="H51" s="55"/>
      <c r="I51" s="58">
        <f t="shared" si="29"/>
        <v>0</v>
      </c>
      <c r="J51" s="58"/>
      <c r="K51" s="58"/>
      <c r="L51" s="52">
        <f t="shared" si="30"/>
        <v>0</v>
      </c>
      <c r="M51" s="11"/>
      <c r="N51" s="23"/>
      <c r="O51" s="23"/>
      <c r="P51" s="23"/>
      <c r="Q51" s="23"/>
      <c r="R51" s="23"/>
    </row>
    <row r="52" spans="1:18" s="2" customFormat="1" ht="17.100000000000001" customHeight="1" x14ac:dyDescent="0.2">
      <c r="A52" s="67" t="s">
        <v>101</v>
      </c>
      <c r="B52" s="53" t="s">
        <v>91</v>
      </c>
      <c r="C52" s="52">
        <v>59</v>
      </c>
      <c r="D52" s="58"/>
      <c r="E52" s="98"/>
      <c r="F52" s="58">
        <f t="shared" si="28"/>
        <v>0</v>
      </c>
      <c r="G52" s="58"/>
      <c r="H52" s="55"/>
      <c r="I52" s="58">
        <f t="shared" si="29"/>
        <v>0</v>
      </c>
      <c r="J52" s="58"/>
      <c r="K52" s="58"/>
      <c r="L52" s="52">
        <f t="shared" si="30"/>
        <v>0</v>
      </c>
      <c r="M52" s="11"/>
      <c r="N52" s="23"/>
    </row>
    <row r="53" spans="1:18" s="2" customFormat="1" ht="17.100000000000001" customHeight="1" x14ac:dyDescent="0.2">
      <c r="A53" s="67" t="s">
        <v>101</v>
      </c>
      <c r="B53" s="53" t="s">
        <v>87</v>
      </c>
      <c r="C53" s="52">
        <v>58</v>
      </c>
      <c r="D53" s="58"/>
      <c r="E53" s="98"/>
      <c r="F53" s="58">
        <f t="shared" si="28"/>
        <v>0</v>
      </c>
      <c r="G53" s="58"/>
      <c r="H53" s="55"/>
      <c r="I53" s="58">
        <f t="shared" si="29"/>
        <v>0</v>
      </c>
      <c r="J53" s="58"/>
      <c r="K53" s="58"/>
      <c r="L53" s="52">
        <f t="shared" si="30"/>
        <v>0</v>
      </c>
      <c r="M53" s="11"/>
      <c r="N53" s="23"/>
      <c r="O53" s="23"/>
      <c r="P53" s="23"/>
      <c r="Q53" s="23"/>
      <c r="R53" s="23"/>
    </row>
    <row r="54" spans="1:18" s="2" customFormat="1" ht="17.100000000000001" customHeight="1" x14ac:dyDescent="0.2">
      <c r="A54" s="67" t="s">
        <v>95</v>
      </c>
      <c r="B54" s="53" t="s">
        <v>90</v>
      </c>
      <c r="C54" s="52">
        <v>58</v>
      </c>
      <c r="D54" s="58"/>
      <c r="E54" s="98"/>
      <c r="F54" s="58">
        <f t="shared" si="28"/>
        <v>0</v>
      </c>
      <c r="G54" s="58"/>
      <c r="H54" s="55"/>
      <c r="I54" s="58">
        <f t="shared" si="29"/>
        <v>0</v>
      </c>
      <c r="J54" s="58"/>
      <c r="K54" s="58"/>
      <c r="L54" s="52">
        <f t="shared" si="30"/>
        <v>0</v>
      </c>
      <c r="M54" s="11"/>
      <c r="N54" s="23"/>
    </row>
    <row r="55" spans="1:18" s="2" customFormat="1" ht="17.100000000000001" customHeight="1" x14ac:dyDescent="0.2">
      <c r="A55" s="52"/>
      <c r="B55" s="53"/>
      <c r="C55" s="52"/>
      <c r="D55" s="58"/>
      <c r="E55" s="98"/>
      <c r="F55" s="58"/>
      <c r="G55" s="58"/>
      <c r="H55" s="55"/>
      <c r="I55" s="58"/>
      <c r="J55" s="58"/>
      <c r="K55" s="58"/>
      <c r="L55" s="52"/>
      <c r="M55" s="13"/>
    </row>
    <row r="56" spans="1:18" s="2" customFormat="1" ht="17.100000000000001" customHeight="1" x14ac:dyDescent="0.2">
      <c r="A56" s="52"/>
      <c r="B56" s="53"/>
      <c r="C56" s="52"/>
      <c r="D56" s="58"/>
      <c r="E56" s="98"/>
      <c r="F56" s="58"/>
      <c r="G56" s="58"/>
      <c r="H56" s="55"/>
      <c r="I56" s="58"/>
      <c r="J56" s="58"/>
      <c r="K56" s="58"/>
      <c r="L56" s="52"/>
      <c r="M56" s="11"/>
      <c r="N56" s="23"/>
    </row>
    <row r="57" spans="1:18" s="2" customFormat="1" ht="17.100000000000001" customHeight="1" x14ac:dyDescent="0.2">
      <c r="A57" s="11"/>
      <c r="B57" s="36" t="s">
        <v>13</v>
      </c>
      <c r="C57" s="57">
        <f>SUM(C47:C56)</f>
        <v>393</v>
      </c>
      <c r="D57" s="57">
        <f t="shared" ref="D57:E57" si="31">SUM(D47:D56)</f>
        <v>0</v>
      </c>
      <c r="E57" s="99">
        <f t="shared" si="31"/>
        <v>5</v>
      </c>
      <c r="F57" s="70">
        <f t="shared" si="28"/>
        <v>1.272264631043257</v>
      </c>
      <c r="G57" s="57">
        <f t="shared" ref="G57" si="32">SUM(G47:G56)</f>
        <v>0</v>
      </c>
      <c r="H57" s="57">
        <f t="shared" ref="H57" si="33">SUM(H47:H56)</f>
        <v>0</v>
      </c>
      <c r="I57" s="70">
        <f t="shared" si="29"/>
        <v>0</v>
      </c>
      <c r="J57" s="57">
        <f t="shared" ref="J57" si="34">SUM(J47:J56)</f>
        <v>0</v>
      </c>
      <c r="K57" s="57">
        <f t="shared" ref="K57" si="35">SUM(K47:K56)</f>
        <v>0</v>
      </c>
      <c r="L57" s="57">
        <f>K57*100/C57</f>
        <v>0</v>
      </c>
      <c r="M57" s="11"/>
      <c r="N57" s="23"/>
    </row>
    <row r="58" spans="1:18" s="16" customFormat="1" ht="17.100000000000001" customHeight="1" x14ac:dyDescent="0.25">
      <c r="B58" s="71" t="s">
        <v>88</v>
      </c>
      <c r="C58" s="72"/>
      <c r="D58" s="72"/>
      <c r="E58" s="72"/>
      <c r="F58" s="72"/>
      <c r="G58" s="72"/>
      <c r="H58" s="72"/>
      <c r="I58" s="72"/>
      <c r="J58" s="72"/>
      <c r="K58" s="72"/>
      <c r="L58" s="73"/>
      <c r="M58" s="13"/>
      <c r="N58" s="2"/>
    </row>
    <row r="59" spans="1:18" s="2" customFormat="1" ht="17.100000000000001" customHeight="1" x14ac:dyDescent="0.2">
      <c r="A59" s="67" t="s">
        <v>95</v>
      </c>
      <c r="B59" s="53" t="s">
        <v>89</v>
      </c>
      <c r="C59" s="52">
        <v>58</v>
      </c>
      <c r="D59" s="58"/>
      <c r="E59" s="98"/>
      <c r="F59" s="58">
        <f>E59*100/C59</f>
        <v>0</v>
      </c>
      <c r="G59" s="58"/>
      <c r="H59" s="55"/>
      <c r="I59" s="58">
        <f>H59*100/C59</f>
        <v>0</v>
      </c>
      <c r="J59" s="58"/>
      <c r="K59" s="58"/>
      <c r="L59" s="52">
        <f>K59*100/C59</f>
        <v>0</v>
      </c>
      <c r="M59" s="11"/>
      <c r="N59" s="23"/>
      <c r="O59" s="23"/>
      <c r="P59" s="23"/>
      <c r="Q59" s="23"/>
      <c r="R59" s="23"/>
    </row>
    <row r="60" spans="1:18" s="2" customFormat="1" ht="17.100000000000001" customHeight="1" x14ac:dyDescent="0.2">
      <c r="A60" s="52"/>
      <c r="B60" s="53"/>
      <c r="C60" s="52"/>
      <c r="D60" s="58"/>
      <c r="E60" s="98"/>
      <c r="F60" s="58"/>
      <c r="G60" s="58"/>
      <c r="H60" s="55"/>
      <c r="I60" s="58"/>
      <c r="J60" s="58"/>
      <c r="K60" s="58"/>
      <c r="L60" s="52"/>
      <c r="M60" s="13"/>
    </row>
    <row r="61" spans="1:18" s="2" customFormat="1" ht="17.100000000000001" customHeight="1" x14ac:dyDescent="0.2">
      <c r="A61" s="11"/>
      <c r="B61" s="36" t="s">
        <v>13</v>
      </c>
      <c r="C61" s="57">
        <f>SUM(C59:C60)</f>
        <v>58</v>
      </c>
      <c r="D61" s="57">
        <f t="shared" ref="D61:E61" si="36">SUM(D59:D60)</f>
        <v>0</v>
      </c>
      <c r="E61" s="99">
        <f t="shared" si="36"/>
        <v>0</v>
      </c>
      <c r="F61" s="70">
        <f t="shared" ref="F61" si="37">E61*100/C61</f>
        <v>0</v>
      </c>
      <c r="G61" s="57">
        <f t="shared" ref="G61" si="38">SUM(G59:G60)</f>
        <v>0</v>
      </c>
      <c r="H61" s="57">
        <f t="shared" ref="H61" si="39">SUM(H59:H60)</f>
        <v>0</v>
      </c>
      <c r="I61" s="70">
        <f t="shared" ref="I61" si="40">H61*100/C61</f>
        <v>0</v>
      </c>
      <c r="J61" s="57">
        <f t="shared" ref="J61" si="41">SUM(J59:J60)</f>
        <v>0</v>
      </c>
      <c r="K61" s="57">
        <f t="shared" ref="K61" si="42">SUM(K59:K60)</f>
        <v>0</v>
      </c>
      <c r="L61" s="57">
        <f t="shared" ref="L61" si="43">K61*100/C61</f>
        <v>0</v>
      </c>
      <c r="M61" s="11"/>
      <c r="N61" s="23"/>
    </row>
    <row r="62" spans="1:18" s="16" customFormat="1" ht="17.100000000000001" customHeight="1" x14ac:dyDescent="0.25">
      <c r="B62" s="71" t="s">
        <v>8</v>
      </c>
      <c r="C62" s="72"/>
      <c r="D62" s="72"/>
      <c r="E62" s="72"/>
      <c r="F62" s="72"/>
      <c r="G62" s="72"/>
      <c r="H62" s="72"/>
      <c r="I62" s="72"/>
      <c r="J62" s="72"/>
      <c r="K62" s="72"/>
      <c r="L62" s="73"/>
      <c r="M62" s="37"/>
      <c r="N62" s="28"/>
    </row>
    <row r="63" spans="1:18" s="2" customFormat="1" ht="17.100000000000001" customHeight="1" x14ac:dyDescent="0.2">
      <c r="A63" s="67" t="s">
        <v>102</v>
      </c>
      <c r="B63" s="53" t="s">
        <v>77</v>
      </c>
      <c r="C63" s="52">
        <v>26</v>
      </c>
      <c r="D63" s="58"/>
      <c r="E63" s="98"/>
      <c r="F63" s="58">
        <f>E63*100/C63</f>
        <v>0</v>
      </c>
      <c r="G63" s="58"/>
      <c r="H63" s="58"/>
      <c r="I63" s="58">
        <f>H63*100/C63</f>
        <v>0</v>
      </c>
      <c r="J63" s="58"/>
      <c r="K63" s="58"/>
      <c r="L63" s="52">
        <f>K63*100/C63</f>
        <v>0</v>
      </c>
      <c r="M63" s="13"/>
    </row>
    <row r="64" spans="1:18" s="2" customFormat="1" ht="17.100000000000001" customHeight="1" x14ac:dyDescent="0.2">
      <c r="A64" s="67" t="s">
        <v>101</v>
      </c>
      <c r="B64" s="53" t="s">
        <v>93</v>
      </c>
      <c r="C64" s="52">
        <v>58</v>
      </c>
      <c r="D64" s="58"/>
      <c r="E64" s="98"/>
      <c r="F64" s="58">
        <f t="shared" ref="F64:F67" si="44">E64*100/C64</f>
        <v>0</v>
      </c>
      <c r="G64" s="58"/>
      <c r="H64" s="58"/>
      <c r="I64" s="58">
        <f t="shared" ref="I64:I67" si="45">H64*100/C64</f>
        <v>0</v>
      </c>
      <c r="J64" s="58"/>
      <c r="K64" s="58"/>
      <c r="L64" s="52">
        <f t="shared" ref="L64:L67" si="46">K64*100/C64</f>
        <v>0</v>
      </c>
      <c r="M64" s="13"/>
      <c r="O64" s="23"/>
      <c r="P64" s="23"/>
      <c r="Q64" s="23"/>
      <c r="R64" s="23"/>
    </row>
    <row r="65" spans="1:18" s="2" customFormat="1" ht="17.100000000000001" customHeight="1" x14ac:dyDescent="0.2">
      <c r="A65" s="52"/>
      <c r="B65" s="53"/>
      <c r="C65" s="52"/>
      <c r="D65" s="58"/>
      <c r="E65" s="98"/>
      <c r="F65" s="58"/>
      <c r="G65" s="58"/>
      <c r="H65" s="58"/>
      <c r="I65" s="58"/>
      <c r="J65" s="58"/>
      <c r="K65" s="58"/>
      <c r="L65" s="52"/>
      <c r="M65" s="13"/>
      <c r="O65" s="23"/>
      <c r="P65" s="23"/>
      <c r="Q65" s="23"/>
      <c r="R65" s="23"/>
    </row>
    <row r="66" spans="1:18" s="2" customFormat="1" ht="17.100000000000001" customHeight="1" x14ac:dyDescent="0.2">
      <c r="A66" s="52"/>
      <c r="B66" s="53"/>
      <c r="C66" s="54"/>
      <c r="D66" s="58"/>
      <c r="E66" s="98"/>
      <c r="F66" s="58"/>
      <c r="G66" s="58"/>
      <c r="H66" s="58"/>
      <c r="I66" s="58"/>
      <c r="J66" s="58"/>
      <c r="K66" s="58"/>
      <c r="L66" s="52"/>
      <c r="M66" s="13"/>
      <c r="O66" s="23"/>
      <c r="P66" s="23"/>
      <c r="Q66" s="23"/>
      <c r="R66" s="23"/>
    </row>
    <row r="67" spans="1:18" s="2" customFormat="1" ht="17.100000000000001" customHeight="1" x14ac:dyDescent="0.2">
      <c r="A67" s="11"/>
      <c r="B67" s="36" t="s">
        <v>13</v>
      </c>
      <c r="C67" s="57">
        <f>SUM(C63:C66)</f>
        <v>84</v>
      </c>
      <c r="D67" s="57">
        <f t="shared" ref="D67:E67" si="47">SUM(D63:D66)</f>
        <v>0</v>
      </c>
      <c r="E67" s="99">
        <f t="shared" si="47"/>
        <v>0</v>
      </c>
      <c r="F67" s="70">
        <f t="shared" si="44"/>
        <v>0</v>
      </c>
      <c r="G67" s="57">
        <f t="shared" ref="G67" si="48">SUM(G63:G66)</f>
        <v>0</v>
      </c>
      <c r="H67" s="57">
        <f t="shared" ref="H67" si="49">SUM(H63:H66)</f>
        <v>0</v>
      </c>
      <c r="I67" s="70">
        <f t="shared" si="45"/>
        <v>0</v>
      </c>
      <c r="J67" s="57">
        <f t="shared" ref="J67" si="50">SUM(J63:J66)</f>
        <v>0</v>
      </c>
      <c r="K67" s="57">
        <f t="shared" ref="K67" si="51">SUM(K63:K66)</f>
        <v>0</v>
      </c>
      <c r="L67" s="57">
        <f t="shared" si="46"/>
        <v>0</v>
      </c>
      <c r="M67" s="13"/>
      <c r="O67" s="27"/>
      <c r="P67" s="25"/>
      <c r="Q67" s="25"/>
      <c r="R67" s="25"/>
    </row>
    <row r="68" spans="1:18" s="16" customFormat="1" ht="17.100000000000001" customHeight="1" x14ac:dyDescent="0.25">
      <c r="B68" s="71" t="s">
        <v>15</v>
      </c>
      <c r="C68" s="72"/>
      <c r="D68" s="72"/>
      <c r="E68" s="72"/>
      <c r="F68" s="72"/>
      <c r="G68" s="72"/>
      <c r="H68" s="72"/>
      <c r="I68" s="72"/>
      <c r="J68" s="72"/>
      <c r="K68" s="72"/>
      <c r="L68" s="73"/>
      <c r="M68" s="37"/>
      <c r="N68" s="28"/>
    </row>
    <row r="69" spans="1:18" s="21" customFormat="1" ht="17.100000000000001" customHeight="1" x14ac:dyDescent="0.2">
      <c r="A69" s="67" t="s">
        <v>103</v>
      </c>
      <c r="B69" s="53" t="s">
        <v>69</v>
      </c>
      <c r="C69" s="52">
        <v>58</v>
      </c>
      <c r="D69" s="58"/>
      <c r="E69" s="98"/>
      <c r="F69" s="58">
        <f>E69*100/C69</f>
        <v>0</v>
      </c>
      <c r="G69" s="58"/>
      <c r="H69" s="58"/>
      <c r="I69" s="58">
        <f>H69*100/C69</f>
        <v>0</v>
      </c>
      <c r="J69" s="58"/>
      <c r="K69" s="58"/>
      <c r="L69" s="52">
        <f>K69*100/C69</f>
        <v>0</v>
      </c>
      <c r="M69" s="13"/>
      <c r="O69" s="22"/>
      <c r="P69" s="23"/>
      <c r="Q69" s="23"/>
      <c r="R69" s="23"/>
    </row>
    <row r="70" spans="1:18" s="2" customFormat="1" ht="17.100000000000001" customHeight="1" x14ac:dyDescent="0.2">
      <c r="A70" s="67" t="s">
        <v>104</v>
      </c>
      <c r="B70" s="53" t="s">
        <v>86</v>
      </c>
      <c r="C70" s="52">
        <v>62</v>
      </c>
      <c r="D70" s="58"/>
      <c r="E70" s="98"/>
      <c r="F70" s="58">
        <f t="shared" ref="F70:F73" si="52">E70*100/C70</f>
        <v>0</v>
      </c>
      <c r="G70" s="58"/>
      <c r="H70" s="58"/>
      <c r="I70" s="58">
        <f t="shared" ref="I70:I73" si="53">H70*100/C70</f>
        <v>0</v>
      </c>
      <c r="J70" s="58"/>
      <c r="K70" s="58"/>
      <c r="L70" s="52">
        <f t="shared" ref="L70:L73" si="54">K70*100/C70</f>
        <v>0</v>
      </c>
      <c r="M70" s="12"/>
      <c r="O70" s="23"/>
      <c r="P70" s="23"/>
      <c r="Q70" s="23"/>
      <c r="R70" s="23"/>
    </row>
    <row r="71" spans="1:18" s="2" customFormat="1" ht="17.100000000000001" customHeight="1" x14ac:dyDescent="0.2">
      <c r="A71" s="52"/>
      <c r="B71" s="53"/>
      <c r="C71" s="52"/>
      <c r="D71" s="58"/>
      <c r="E71" s="98"/>
      <c r="F71" s="58"/>
      <c r="G71" s="58"/>
      <c r="H71" s="58"/>
      <c r="I71" s="58"/>
      <c r="J71" s="58"/>
      <c r="K71" s="58"/>
      <c r="L71" s="52"/>
      <c r="M71" s="12"/>
      <c r="O71" s="23"/>
      <c r="P71" s="23"/>
      <c r="Q71" s="23"/>
      <c r="R71" s="23"/>
    </row>
    <row r="72" spans="1:18" s="2" customFormat="1" ht="17.100000000000001" customHeight="1" x14ac:dyDescent="0.2">
      <c r="A72" s="52"/>
      <c r="B72" s="53"/>
      <c r="C72" s="52"/>
      <c r="D72" s="47"/>
      <c r="E72" s="98"/>
      <c r="F72" s="58"/>
      <c r="G72" s="58"/>
      <c r="H72" s="58"/>
      <c r="I72" s="58"/>
      <c r="J72" s="58"/>
      <c r="K72" s="58"/>
      <c r="L72" s="52"/>
      <c r="M72" s="11"/>
      <c r="N72" s="23"/>
    </row>
    <row r="73" spans="1:18" s="2" customFormat="1" ht="17.100000000000001" customHeight="1" x14ac:dyDescent="0.2">
      <c r="A73" s="11"/>
      <c r="B73" s="36" t="s">
        <v>13</v>
      </c>
      <c r="C73" s="57">
        <f>SUM(C69:C72)</f>
        <v>120</v>
      </c>
      <c r="D73" s="57">
        <f t="shared" ref="D73:E73" si="55">SUM(D69:D72)</f>
        <v>0</v>
      </c>
      <c r="E73" s="99">
        <f t="shared" si="55"/>
        <v>0</v>
      </c>
      <c r="F73" s="58">
        <f t="shared" si="52"/>
        <v>0</v>
      </c>
      <c r="G73" s="57">
        <f t="shared" ref="G73" si="56">SUM(G69:G72)</f>
        <v>0</v>
      </c>
      <c r="H73" s="57">
        <f t="shared" ref="H73" si="57">SUM(H69:H72)</f>
        <v>0</v>
      </c>
      <c r="I73" s="70">
        <f t="shared" si="53"/>
        <v>0</v>
      </c>
      <c r="J73" s="57">
        <f t="shared" ref="J73" si="58">SUM(J69:J72)</f>
        <v>0</v>
      </c>
      <c r="K73" s="57">
        <f t="shared" ref="K73" si="59">SUM(K69:K72)</f>
        <v>0</v>
      </c>
      <c r="L73" s="57">
        <f t="shared" si="54"/>
        <v>0</v>
      </c>
      <c r="M73" s="13"/>
    </row>
    <row r="74" spans="1:18" s="16" customFormat="1" ht="17.100000000000001" customHeight="1" x14ac:dyDescent="0.25">
      <c r="B74" s="71" t="s">
        <v>29</v>
      </c>
      <c r="C74" s="72"/>
      <c r="D74" s="72"/>
      <c r="E74" s="72"/>
      <c r="F74" s="72"/>
      <c r="G74" s="72"/>
      <c r="H74" s="72"/>
      <c r="I74" s="72"/>
      <c r="J74" s="72"/>
      <c r="K74" s="72"/>
      <c r="L74" s="73"/>
      <c r="M74" s="13"/>
      <c r="N74" s="2"/>
    </row>
    <row r="75" spans="1:18" s="2" customFormat="1" ht="17.100000000000001" customHeight="1" x14ac:dyDescent="0.2">
      <c r="A75" s="67" t="s">
        <v>94</v>
      </c>
      <c r="B75" s="53" t="s">
        <v>61</v>
      </c>
      <c r="C75" s="52">
        <v>62</v>
      </c>
      <c r="D75" s="58"/>
      <c r="E75" s="98">
        <v>5</v>
      </c>
      <c r="F75" s="58">
        <f>E75*100/C75</f>
        <v>8.064516129032258</v>
      </c>
      <c r="G75" s="58"/>
      <c r="H75" s="55"/>
      <c r="I75" s="58">
        <f>H75*100/C75</f>
        <v>0</v>
      </c>
      <c r="J75" s="58"/>
      <c r="K75" s="58"/>
      <c r="L75" s="52">
        <f>K75*100/C75</f>
        <v>0</v>
      </c>
      <c r="M75" s="13"/>
    </row>
    <row r="76" spans="1:18" s="2" customFormat="1" ht="17.100000000000001" customHeight="1" x14ac:dyDescent="0.2">
      <c r="A76" s="52"/>
      <c r="B76" s="53"/>
      <c r="C76" s="52"/>
      <c r="D76" s="58"/>
      <c r="E76" s="98"/>
      <c r="F76" s="58"/>
      <c r="G76" s="58"/>
      <c r="H76" s="55"/>
      <c r="I76" s="58"/>
      <c r="J76" s="58"/>
      <c r="K76" s="58"/>
      <c r="L76" s="52"/>
      <c r="M76" s="11"/>
      <c r="N76" s="23"/>
      <c r="O76" s="23"/>
      <c r="P76" s="23"/>
      <c r="Q76" s="23"/>
      <c r="R76" s="23"/>
    </row>
    <row r="77" spans="1:18" s="2" customFormat="1" ht="17.100000000000001" customHeight="1" x14ac:dyDescent="0.2">
      <c r="A77" s="11"/>
      <c r="B77" s="36" t="s">
        <v>13</v>
      </c>
      <c r="C77" s="57">
        <f>SUM(C75:C76)</f>
        <v>62</v>
      </c>
      <c r="D77" s="57">
        <f t="shared" ref="D77:E77" si="60">SUM(D75:D76)</f>
        <v>0</v>
      </c>
      <c r="E77" s="99">
        <f t="shared" si="60"/>
        <v>5</v>
      </c>
      <c r="F77" s="70">
        <f t="shared" ref="F77" si="61">E77*100/C77</f>
        <v>8.064516129032258</v>
      </c>
      <c r="G77" s="57">
        <f t="shared" ref="G77" si="62">SUM(G75:G76)</f>
        <v>0</v>
      </c>
      <c r="H77" s="57">
        <f t="shared" ref="H77" si="63">SUM(H75:H76)</f>
        <v>0</v>
      </c>
      <c r="I77" s="70">
        <f t="shared" ref="I77" si="64">H77*100/C77</f>
        <v>0</v>
      </c>
      <c r="J77" s="57">
        <f t="shared" ref="J77" si="65">SUM(J75:J76)</f>
        <v>0</v>
      </c>
      <c r="K77" s="57">
        <f t="shared" ref="K77" si="66">SUM(K75:K76)</f>
        <v>0</v>
      </c>
      <c r="L77" s="57">
        <f t="shared" ref="L77" si="67">K77*100/C77</f>
        <v>0</v>
      </c>
      <c r="M77" s="11"/>
      <c r="N77" s="23"/>
    </row>
    <row r="78" spans="1:18" s="2" customFormat="1" ht="24.95" customHeight="1" x14ac:dyDescent="0.2">
      <c r="A78" s="76" t="s">
        <v>21</v>
      </c>
      <c r="B78" s="77"/>
      <c r="C78" s="57">
        <f>SUM(C21,C26,C32,C45,C57,C61,C67,C73,C77)</f>
        <v>1607</v>
      </c>
      <c r="D78" s="57">
        <f t="shared" ref="D78:E78" si="68">SUM(D21,D26,D32,D45,D57,D61,D67,D73,D77)</f>
        <v>0</v>
      </c>
      <c r="E78" s="99">
        <f t="shared" si="68"/>
        <v>35</v>
      </c>
      <c r="F78" s="57">
        <f>E78*100/C78</f>
        <v>2.177971375233354</v>
      </c>
      <c r="G78" s="57">
        <f t="shared" ref="G78" si="69">SUM(G21,G26,G32,G45,G57,G61,G67,G73,G77)</f>
        <v>0</v>
      </c>
      <c r="H78" s="57">
        <f t="shared" ref="H78" si="70">SUM(H21,H26,H32,H45,H57,H61,H67,H73,H77)</f>
        <v>0</v>
      </c>
      <c r="I78" s="57">
        <f>H78*100/C78</f>
        <v>0</v>
      </c>
      <c r="J78" s="57">
        <f t="shared" ref="J78" si="71">SUM(J21,J26,J32,J45,J57,J61,J67,J73,J77)</f>
        <v>0</v>
      </c>
      <c r="K78" s="57">
        <f t="shared" ref="K78" si="72">SUM(K21,K26,K32,K45,K57,K61,K67,K73,K77)</f>
        <v>0</v>
      </c>
      <c r="L78" s="57">
        <f>K78*100/C78</f>
        <v>0</v>
      </c>
      <c r="M78" s="11"/>
      <c r="N78" s="23"/>
    </row>
    <row r="79" spans="1:18" ht="18" customHeight="1" x14ac:dyDescent="0.25">
      <c r="A79" s="30"/>
      <c r="B79" s="1"/>
      <c r="C79" s="29"/>
      <c r="D79" s="1"/>
      <c r="E79" s="101"/>
      <c r="F79" s="1"/>
      <c r="G79" s="1"/>
      <c r="H79" s="1"/>
      <c r="I79" s="1"/>
      <c r="J79" s="1"/>
      <c r="K79" s="1"/>
      <c r="L79" s="1"/>
      <c r="M79" s="1"/>
      <c r="N79" s="1"/>
      <c r="Q79" s="8"/>
    </row>
    <row r="80" spans="1:18" ht="18" customHeight="1" x14ac:dyDescent="0.25">
      <c r="C80" s="31"/>
      <c r="F80" s="74" t="s">
        <v>60</v>
      </c>
      <c r="G80" s="74"/>
      <c r="H80" s="74"/>
      <c r="I80" s="74"/>
      <c r="J80" s="74"/>
      <c r="K80" s="74"/>
      <c r="L80" s="74"/>
      <c r="M80" s="74"/>
      <c r="N80" s="45"/>
      <c r="O80" s="32"/>
      <c r="P80" s="33"/>
      <c r="Q80" s="8"/>
    </row>
    <row r="81" spans="1:17" ht="18" customHeight="1" x14ac:dyDescent="0.3">
      <c r="F81" s="82" t="s">
        <v>59</v>
      </c>
      <c r="G81" s="82"/>
      <c r="H81" s="82"/>
      <c r="I81" s="82"/>
      <c r="J81" s="82"/>
      <c r="K81" s="82"/>
      <c r="L81" s="82"/>
      <c r="M81" s="82"/>
      <c r="N81" s="34"/>
      <c r="Q81" s="8"/>
    </row>
    <row r="82" spans="1:17" ht="18" customHeight="1" x14ac:dyDescent="0.25"/>
    <row r="83" spans="1:17" ht="18" customHeight="1" x14ac:dyDescent="0.25">
      <c r="C83" s="48"/>
      <c r="N83" s="46"/>
    </row>
    <row r="84" spans="1:17" ht="18" customHeight="1" x14ac:dyDescent="0.25">
      <c r="C84" s="48"/>
      <c r="N84" s="48"/>
    </row>
    <row r="85" spans="1:17" ht="18" customHeight="1" x14ac:dyDescent="0.25">
      <c r="B85" s="48"/>
      <c r="N85" s="48"/>
    </row>
    <row r="86" spans="1:17" ht="18" customHeight="1" x14ac:dyDescent="0.25">
      <c r="B86" s="46"/>
      <c r="F86" s="75"/>
      <c r="G86" s="75"/>
      <c r="H86" s="75"/>
      <c r="I86" s="75"/>
      <c r="J86" s="75"/>
      <c r="K86" s="75"/>
      <c r="L86" s="75"/>
      <c r="M86" s="75"/>
      <c r="N86" s="46"/>
    </row>
    <row r="87" spans="1:17" x14ac:dyDescent="0.25">
      <c r="N87" s="48"/>
    </row>
    <row r="88" spans="1:17" x14ac:dyDescent="0.25">
      <c r="N88" s="48"/>
    </row>
    <row r="89" spans="1:17" ht="18" customHeight="1" x14ac:dyDescent="0.25">
      <c r="A89" s="15">
        <v>1</v>
      </c>
    </row>
    <row r="90" spans="1:17" ht="18" customHeight="1" x14ac:dyDescent="0.25"/>
  </sheetData>
  <mergeCells count="31">
    <mergeCell ref="G11:I11"/>
    <mergeCell ref="J11:L11"/>
    <mergeCell ref="B22:L22"/>
    <mergeCell ref="F81:M81"/>
    <mergeCell ref="A1:E1"/>
    <mergeCell ref="B12:L12"/>
    <mergeCell ref="F1:M1"/>
    <mergeCell ref="F2:M2"/>
    <mergeCell ref="F3:M3"/>
    <mergeCell ref="A6:M6"/>
    <mergeCell ref="M10:M11"/>
    <mergeCell ref="A7:M7"/>
    <mergeCell ref="A8:M8"/>
    <mergeCell ref="B33:L33"/>
    <mergeCell ref="B68:L68"/>
    <mergeCell ref="A10:A11"/>
    <mergeCell ref="B10:B11"/>
    <mergeCell ref="C10:C11"/>
    <mergeCell ref="D11:F11"/>
    <mergeCell ref="A2:E2"/>
    <mergeCell ref="A5:E5"/>
    <mergeCell ref="A3:E3"/>
    <mergeCell ref="A4:E4"/>
    <mergeCell ref="B62:L62"/>
    <mergeCell ref="B27:L27"/>
    <mergeCell ref="B46:L46"/>
    <mergeCell ref="F80:M80"/>
    <mergeCell ref="F86:M86"/>
    <mergeCell ref="B74:L74"/>
    <mergeCell ref="A78:B78"/>
    <mergeCell ref="B58:L58"/>
  </mergeCells>
  <phoneticPr fontId="2" type="noConversion"/>
  <pageMargins left="0.5" right="0.25" top="0.5" bottom="0.3" header="0" footer="0.25"/>
  <pageSetup paperSize="9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view="pageBreakPreview" topLeftCell="A4" zoomScaleNormal="100" zoomScaleSheetLayoutView="100" workbookViewId="0">
      <selection activeCell="C13" sqref="C13"/>
    </sheetView>
  </sheetViews>
  <sheetFormatPr defaultRowHeight="12.75" x14ac:dyDescent="0.2"/>
  <cols>
    <col min="1" max="1" width="6.7109375" style="1" customWidth="1"/>
    <col min="2" max="2" width="32.7109375" style="1" customWidth="1"/>
    <col min="3" max="3" width="11.7109375" style="1" customWidth="1"/>
    <col min="4" max="4" width="12" style="1" bestFit="1" customWidth="1"/>
    <col min="5" max="5" width="11.7109375" style="1" customWidth="1"/>
    <col min="6" max="6" width="12.7109375" style="1" customWidth="1"/>
    <col min="7" max="7" width="11.7109375" style="1" customWidth="1"/>
    <col min="8" max="8" width="12.7109375" style="1" customWidth="1"/>
    <col min="9" max="9" width="25.7109375" style="1" customWidth="1"/>
    <col min="10" max="16384" width="9.140625" style="1"/>
  </cols>
  <sheetData>
    <row r="1" spans="1:9" ht="17.100000000000001" customHeight="1" x14ac:dyDescent="0.25">
      <c r="A1" s="81" t="s">
        <v>27</v>
      </c>
      <c r="B1" s="81"/>
      <c r="C1" s="75" t="s">
        <v>1</v>
      </c>
      <c r="D1" s="75"/>
      <c r="E1" s="75"/>
      <c r="F1" s="75"/>
      <c r="G1" s="75"/>
      <c r="H1" s="75"/>
      <c r="I1" s="75"/>
    </row>
    <row r="2" spans="1:9" ht="17.100000000000001" customHeight="1" x14ac:dyDescent="0.25">
      <c r="A2" s="81" t="s">
        <v>28</v>
      </c>
      <c r="B2" s="81"/>
      <c r="C2" s="82" t="s">
        <v>2</v>
      </c>
      <c r="D2" s="82"/>
      <c r="E2" s="82"/>
      <c r="F2" s="82"/>
      <c r="G2" s="82"/>
      <c r="H2" s="82"/>
      <c r="I2" s="82"/>
    </row>
    <row r="3" spans="1:9" ht="17.100000000000001" customHeight="1" x14ac:dyDescent="0.25">
      <c r="A3" s="75" t="s">
        <v>108</v>
      </c>
      <c r="B3" s="75"/>
      <c r="C3" s="88"/>
      <c r="D3" s="88"/>
      <c r="E3" s="88"/>
      <c r="F3" s="88"/>
      <c r="G3" s="88"/>
      <c r="H3" s="88"/>
      <c r="I3" s="88"/>
    </row>
    <row r="4" spans="1:9" ht="17.100000000000001" customHeight="1" x14ac:dyDescent="0.25">
      <c r="A4" s="75" t="s">
        <v>109</v>
      </c>
      <c r="B4" s="75"/>
      <c r="C4" s="7"/>
      <c r="D4" s="7"/>
      <c r="E4" s="7"/>
      <c r="F4" s="7"/>
      <c r="G4" s="7"/>
      <c r="H4" s="7"/>
      <c r="I4" s="7"/>
    </row>
    <row r="5" spans="1:9" ht="17.100000000000001" customHeight="1" x14ac:dyDescent="0.25">
      <c r="A5" s="86" t="s">
        <v>7</v>
      </c>
      <c r="B5" s="86"/>
    </row>
    <row r="6" spans="1:9" ht="24.95" customHeight="1" x14ac:dyDescent="0.3">
      <c r="A6" s="91" t="s">
        <v>11</v>
      </c>
      <c r="B6" s="91"/>
      <c r="C6" s="91"/>
      <c r="D6" s="91"/>
      <c r="E6" s="91"/>
      <c r="F6" s="91"/>
      <c r="G6" s="91"/>
      <c r="H6" s="91"/>
      <c r="I6" s="91"/>
    </row>
    <row r="7" spans="1:9" s="2" customFormat="1" ht="21.95" customHeight="1" x14ac:dyDescent="0.2">
      <c r="A7" s="84" t="s">
        <v>110</v>
      </c>
      <c r="B7" s="84"/>
      <c r="C7" s="84"/>
      <c r="D7" s="84"/>
      <c r="E7" s="84"/>
      <c r="F7" s="84"/>
      <c r="G7" s="84"/>
      <c r="H7" s="84"/>
      <c r="I7" s="84"/>
    </row>
    <row r="8" spans="1:9" s="2" customFormat="1" ht="21.95" customHeight="1" x14ac:dyDescent="0.2">
      <c r="A8" s="84" t="s">
        <v>117</v>
      </c>
      <c r="B8" s="84"/>
      <c r="C8" s="84"/>
      <c r="D8" s="84"/>
      <c r="E8" s="84"/>
      <c r="F8" s="84"/>
      <c r="G8" s="84"/>
      <c r="H8" s="84"/>
      <c r="I8" s="84"/>
    </row>
    <row r="9" spans="1:9" s="2" customFormat="1" ht="15" customHeight="1" x14ac:dyDescent="0.2">
      <c r="A9" s="85"/>
      <c r="B9" s="85"/>
      <c r="C9" s="85"/>
      <c r="D9" s="85"/>
      <c r="E9" s="85"/>
      <c r="F9" s="85"/>
      <c r="G9" s="85"/>
      <c r="H9" s="85"/>
      <c r="I9" s="85"/>
    </row>
    <row r="10" spans="1:9" s="2" customFormat="1" ht="20.100000000000001" customHeight="1" x14ac:dyDescent="0.2">
      <c r="A10" s="92" t="s">
        <v>4</v>
      </c>
      <c r="B10" s="92" t="s">
        <v>6</v>
      </c>
      <c r="C10" s="89">
        <v>44095</v>
      </c>
      <c r="D10" s="90"/>
      <c r="E10" s="89">
        <v>44096</v>
      </c>
      <c r="F10" s="90"/>
      <c r="G10" s="89">
        <v>44097</v>
      </c>
      <c r="H10" s="90"/>
      <c r="I10" s="6" t="s">
        <v>3</v>
      </c>
    </row>
    <row r="11" spans="1:9" s="2" customFormat="1" ht="30" customHeight="1" x14ac:dyDescent="0.2">
      <c r="A11" s="93"/>
      <c r="B11" s="93"/>
      <c r="C11" s="10" t="s">
        <v>0</v>
      </c>
      <c r="D11" s="49" t="s">
        <v>26</v>
      </c>
      <c r="E11" s="10" t="s">
        <v>0</v>
      </c>
      <c r="F11" s="49" t="s">
        <v>26</v>
      </c>
      <c r="G11" s="10" t="s">
        <v>0</v>
      </c>
      <c r="H11" s="49" t="s">
        <v>26</v>
      </c>
      <c r="I11" s="6"/>
    </row>
    <row r="12" spans="1:9" s="2" customFormat="1" ht="18" customHeight="1" x14ac:dyDescent="0.2">
      <c r="A12" s="11">
        <v>1</v>
      </c>
      <c r="B12" s="60" t="s">
        <v>111</v>
      </c>
      <c r="C12" s="61">
        <f>'TH-SS.HSSV'!E21/'TH-SS.HSSV'!C21</f>
        <v>1.7482517482517484E-2</v>
      </c>
      <c r="D12" s="62">
        <f>339/1005</f>
        <v>0.33731343283582088</v>
      </c>
      <c r="E12" s="61" t="s">
        <v>31</v>
      </c>
      <c r="F12" s="62">
        <f>288/959</f>
        <v>0.30031282586027114</v>
      </c>
      <c r="G12" s="61" t="s">
        <v>48</v>
      </c>
      <c r="H12" s="62">
        <f>296/951</f>
        <v>0.31125131440588855</v>
      </c>
      <c r="I12" s="12"/>
    </row>
    <row r="13" spans="1:9" s="2" customFormat="1" ht="18" customHeight="1" x14ac:dyDescent="0.2">
      <c r="A13" s="11">
        <v>2</v>
      </c>
      <c r="B13" s="63" t="s">
        <v>112</v>
      </c>
      <c r="C13" s="61" t="s">
        <v>118</v>
      </c>
      <c r="D13" s="62">
        <f>224/739</f>
        <v>0.30311231393775373</v>
      </c>
      <c r="E13" s="61" t="s">
        <v>32</v>
      </c>
      <c r="F13" s="62">
        <f>197/713</f>
        <v>0.27629733520336608</v>
      </c>
      <c r="G13" s="61" t="s">
        <v>33</v>
      </c>
      <c r="H13" s="62">
        <f>163/707</f>
        <v>0.23055162659123055</v>
      </c>
      <c r="I13" s="14"/>
    </row>
    <row r="14" spans="1:9" s="2" customFormat="1" ht="18" customHeight="1" x14ac:dyDescent="0.2">
      <c r="A14" s="11">
        <v>3</v>
      </c>
      <c r="B14" s="63" t="s">
        <v>113</v>
      </c>
      <c r="C14" s="61" t="s">
        <v>45</v>
      </c>
      <c r="D14" s="62">
        <f>296/1141</f>
        <v>0.25942156003505695</v>
      </c>
      <c r="E14" s="61" t="s">
        <v>46</v>
      </c>
      <c r="F14" s="62">
        <f>306/1048</f>
        <v>0.2919847328244275</v>
      </c>
      <c r="G14" s="61" t="s">
        <v>47</v>
      </c>
      <c r="H14" s="62">
        <f>326/1209</f>
        <v>0.26964433416046318</v>
      </c>
      <c r="I14" s="12"/>
    </row>
    <row r="15" spans="1:9" s="2" customFormat="1" ht="18" customHeight="1" x14ac:dyDescent="0.2">
      <c r="A15" s="11">
        <v>6</v>
      </c>
      <c r="B15" s="63" t="s">
        <v>9</v>
      </c>
      <c r="C15" s="61" t="s">
        <v>53</v>
      </c>
      <c r="D15" s="62">
        <f>312/987</f>
        <v>0.3161094224924012</v>
      </c>
      <c r="E15" s="61" t="s">
        <v>37</v>
      </c>
      <c r="F15" s="62">
        <f>273/974</f>
        <v>0.28028747433264889</v>
      </c>
      <c r="G15" s="61" t="s">
        <v>54</v>
      </c>
      <c r="H15" s="62">
        <f>252/773</f>
        <v>0.32600258732212162</v>
      </c>
      <c r="I15" s="12"/>
    </row>
    <row r="16" spans="1:9" s="2" customFormat="1" ht="18" customHeight="1" x14ac:dyDescent="0.2">
      <c r="A16" s="11">
        <v>7</v>
      </c>
      <c r="B16" s="63" t="s">
        <v>10</v>
      </c>
      <c r="C16" s="61" t="s">
        <v>38</v>
      </c>
      <c r="D16" s="62">
        <f>54/283</f>
        <v>0.19081272084805653</v>
      </c>
      <c r="E16" s="61" t="s">
        <v>39</v>
      </c>
      <c r="F16" s="62">
        <f>55/283</f>
        <v>0.19434628975265017</v>
      </c>
      <c r="G16" s="61" t="s">
        <v>40</v>
      </c>
      <c r="H16" s="62">
        <f>60/283</f>
        <v>0.21201413427561838</v>
      </c>
      <c r="I16" s="12"/>
    </row>
    <row r="17" spans="1:10" s="2" customFormat="1" ht="18" customHeight="1" x14ac:dyDescent="0.2">
      <c r="A17" s="11">
        <v>7</v>
      </c>
      <c r="B17" s="63" t="s">
        <v>88</v>
      </c>
      <c r="C17" s="61" t="s">
        <v>38</v>
      </c>
      <c r="D17" s="62">
        <f>54/283</f>
        <v>0.19081272084805653</v>
      </c>
      <c r="E17" s="61" t="s">
        <v>39</v>
      </c>
      <c r="F17" s="62">
        <f>55/283</f>
        <v>0.19434628975265017</v>
      </c>
      <c r="G17" s="61" t="s">
        <v>40</v>
      </c>
      <c r="H17" s="62">
        <f>60/283</f>
        <v>0.21201413427561838</v>
      </c>
      <c r="I17" s="12"/>
    </row>
    <row r="18" spans="1:10" s="2" customFormat="1" ht="18" customHeight="1" x14ac:dyDescent="0.2">
      <c r="A18" s="11">
        <v>4</v>
      </c>
      <c r="B18" s="63" t="s">
        <v>114</v>
      </c>
      <c r="C18" s="61" t="s">
        <v>49</v>
      </c>
      <c r="D18" s="62">
        <f>140/414</f>
        <v>0.33816425120772947</v>
      </c>
      <c r="E18" s="61" t="s">
        <v>50</v>
      </c>
      <c r="F18" s="62">
        <f>114/442</f>
        <v>0.25791855203619912</v>
      </c>
      <c r="G18" s="61" t="s">
        <v>51</v>
      </c>
      <c r="H18" s="62">
        <f>80/392</f>
        <v>0.20408163265306123</v>
      </c>
      <c r="I18" s="12"/>
    </row>
    <row r="19" spans="1:10" s="2" customFormat="1" ht="18" customHeight="1" x14ac:dyDescent="0.2">
      <c r="A19" s="11">
        <v>5</v>
      </c>
      <c r="B19" s="63" t="s">
        <v>115</v>
      </c>
      <c r="C19" s="61" t="s">
        <v>34</v>
      </c>
      <c r="D19" s="62">
        <f>40/203</f>
        <v>0.19704433497536947</v>
      </c>
      <c r="E19" s="61" t="s">
        <v>35</v>
      </c>
      <c r="F19" s="62">
        <f>58/326</f>
        <v>0.17791411042944785</v>
      </c>
      <c r="G19" s="61" t="s">
        <v>36</v>
      </c>
      <c r="H19" s="62">
        <f>38/266</f>
        <v>0.14285714285714285</v>
      </c>
      <c r="I19" s="12"/>
    </row>
    <row r="20" spans="1:10" s="2" customFormat="1" ht="18" customHeight="1" x14ac:dyDescent="0.2">
      <c r="A20" s="11">
        <v>8</v>
      </c>
      <c r="B20" s="63" t="s">
        <v>116</v>
      </c>
      <c r="C20" s="61" t="s">
        <v>41</v>
      </c>
      <c r="D20" s="62">
        <f>34/77</f>
        <v>0.44155844155844154</v>
      </c>
      <c r="E20" s="61" t="s">
        <v>42</v>
      </c>
      <c r="F20" s="62">
        <f>22/77</f>
        <v>0.2857142857142857</v>
      </c>
      <c r="G20" s="64" t="s">
        <v>43</v>
      </c>
      <c r="H20" s="62">
        <f>4/37</f>
        <v>0.10810810810810811</v>
      </c>
      <c r="I20" s="12"/>
    </row>
    <row r="21" spans="1:10" s="2" customFormat="1" ht="24.95" customHeight="1" x14ac:dyDescent="0.2">
      <c r="A21" s="3"/>
      <c r="B21" s="3" t="s">
        <v>24</v>
      </c>
      <c r="C21" s="3" t="s">
        <v>55</v>
      </c>
      <c r="D21" s="51">
        <f>1429/4849</f>
        <v>0.29469993813157352</v>
      </c>
      <c r="E21" s="3" t="s">
        <v>52</v>
      </c>
      <c r="F21" s="51">
        <f>1313/4822</f>
        <v>0.27229365408544171</v>
      </c>
      <c r="G21" s="3" t="s">
        <v>56</v>
      </c>
      <c r="H21" s="51">
        <f>1219/4618</f>
        <v>0.26396708531831964</v>
      </c>
      <c r="I21" s="4"/>
    </row>
    <row r="22" spans="1:10" s="2" customFormat="1" ht="20.100000000000001" customHeight="1" x14ac:dyDescent="0.25">
      <c r="A22" s="5"/>
      <c r="B22" s="94" t="s">
        <v>25</v>
      </c>
      <c r="C22" s="95"/>
      <c r="D22" s="95"/>
      <c r="E22" s="95"/>
      <c r="F22" s="95"/>
      <c r="G22" s="95"/>
      <c r="H22" s="95"/>
      <c r="I22" s="95"/>
    </row>
    <row r="23" spans="1:10" s="2" customFormat="1" ht="15" customHeight="1" x14ac:dyDescent="0.2">
      <c r="A23" s="5"/>
    </row>
    <row r="24" spans="1:10" s="2" customFormat="1" ht="18" customHeight="1" x14ac:dyDescent="0.25">
      <c r="D24" s="45"/>
      <c r="E24" s="45"/>
      <c r="F24" s="74" t="s">
        <v>44</v>
      </c>
      <c r="G24" s="74"/>
      <c r="H24" s="74"/>
      <c r="I24" s="74"/>
      <c r="J24" s="45"/>
    </row>
    <row r="25" spans="1:10" s="2" customFormat="1" ht="18" customHeight="1" x14ac:dyDescent="0.25">
      <c r="F25" s="82" t="s">
        <v>30</v>
      </c>
      <c r="G25" s="82"/>
      <c r="H25" s="82"/>
      <c r="I25" s="82"/>
      <c r="J25" s="42"/>
    </row>
    <row r="26" spans="1:10" s="2" customFormat="1" ht="15" customHeight="1" x14ac:dyDescent="0.2"/>
    <row r="27" spans="1:10" s="2" customFormat="1" ht="15" customHeight="1" x14ac:dyDescent="0.2"/>
    <row r="28" spans="1:10" s="2" customFormat="1" ht="15" customHeight="1" x14ac:dyDescent="0.2"/>
    <row r="29" spans="1:10" s="2" customFormat="1" ht="15" customHeight="1" x14ac:dyDescent="0.2"/>
    <row r="30" spans="1:10" s="2" customFormat="1" ht="18" customHeight="1" x14ac:dyDescent="0.2">
      <c r="D30" s="50"/>
      <c r="E30" s="50"/>
      <c r="F30" s="87" t="s">
        <v>5</v>
      </c>
      <c r="G30" s="87"/>
      <c r="H30" s="87"/>
      <c r="I30" s="87"/>
    </row>
    <row r="31" spans="1:10" s="2" customFormat="1" ht="20.100000000000001" customHeight="1" x14ac:dyDescent="0.2"/>
    <row r="32" spans="1:10" s="2" customFormat="1" ht="20.100000000000001" customHeight="1" x14ac:dyDescent="0.25">
      <c r="C32" s="21">
        <v>5</v>
      </c>
      <c r="D32" s="65">
        <v>6</v>
      </c>
      <c r="E32" s="65">
        <v>7</v>
      </c>
    </row>
    <row r="33" spans="3:5" s="2" customFormat="1" ht="20.100000000000001" customHeight="1" x14ac:dyDescent="0.2">
      <c r="C33" s="21">
        <f>329+224+296+140+40+312+54+34</f>
        <v>1429</v>
      </c>
      <c r="D33" s="66">
        <f>288+197+306+114+58+273+55+22</f>
        <v>1313</v>
      </c>
      <c r="E33" s="21">
        <f>296+163+326+80+38+252+60+4</f>
        <v>1219</v>
      </c>
    </row>
    <row r="34" spans="3:5" s="2" customFormat="1" ht="20.100000000000001" customHeight="1" x14ac:dyDescent="0.2">
      <c r="C34" s="21">
        <f>1005+739+1141+414+203+987+283+77</f>
        <v>4849</v>
      </c>
      <c r="D34" s="66">
        <f>959+713+1048+442+326+974+283+77</f>
        <v>4822</v>
      </c>
      <c r="E34" s="21">
        <f>951+707+1209+392+266+773+283+37</f>
        <v>4618</v>
      </c>
    </row>
    <row r="35" spans="3:5" s="2" customFormat="1" x14ac:dyDescent="0.2"/>
    <row r="36" spans="3:5" s="2" customFormat="1" x14ac:dyDescent="0.2"/>
    <row r="37" spans="3:5" s="2" customFormat="1" x14ac:dyDescent="0.2"/>
    <row r="38" spans="3:5" s="2" customFormat="1" x14ac:dyDescent="0.2"/>
    <row r="39" spans="3:5" s="2" customFormat="1" x14ac:dyDescent="0.2"/>
    <row r="40" spans="3:5" s="2" customFormat="1" x14ac:dyDescent="0.2"/>
    <row r="41" spans="3:5" s="2" customFormat="1" x14ac:dyDescent="0.2"/>
    <row r="42" spans="3:5" s="2" customFormat="1" x14ac:dyDescent="0.2"/>
    <row r="43" spans="3:5" s="2" customFormat="1" x14ac:dyDescent="0.2"/>
    <row r="44" spans="3:5" s="2" customFormat="1" x14ac:dyDescent="0.2"/>
    <row r="45" spans="3:5" s="2" customFormat="1" x14ac:dyDescent="0.2"/>
    <row r="46" spans="3:5" s="2" customFormat="1" x14ac:dyDescent="0.2"/>
    <row r="47" spans="3:5" s="2" customFormat="1" x14ac:dyDescent="0.2"/>
    <row r="48" spans="3:5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</sheetData>
  <mergeCells count="21">
    <mergeCell ref="F24:I24"/>
    <mergeCell ref="A5:B5"/>
    <mergeCell ref="F30:I30"/>
    <mergeCell ref="C1:I1"/>
    <mergeCell ref="C2:I2"/>
    <mergeCell ref="C3:I3"/>
    <mergeCell ref="E10:F10"/>
    <mergeCell ref="C10:D10"/>
    <mergeCell ref="G10:H10"/>
    <mergeCell ref="A6:I6"/>
    <mergeCell ref="A4:B4"/>
    <mergeCell ref="F25:I25"/>
    <mergeCell ref="A10:A11"/>
    <mergeCell ref="B10:B11"/>
    <mergeCell ref="B22:I22"/>
    <mergeCell ref="A1:B1"/>
    <mergeCell ref="A2:B2"/>
    <mergeCell ref="A7:I7"/>
    <mergeCell ref="A9:I9"/>
    <mergeCell ref="A8:I8"/>
    <mergeCell ref="A3:B3"/>
  </mergeCells>
  <phoneticPr fontId="2" type="noConversion"/>
  <pageMargins left="0.78740157480314965" right="0.23622047244094491" top="0.39370078740157483" bottom="0.39370078740157483" header="0" footer="0"/>
  <pageSetup paperSize="9" orientation="landscape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TH-SS.HSSV</vt:lpstr>
      <vt:lpstr>BC.2020-2021</vt:lpstr>
      <vt:lpstr>'TH-SS.HSSV'!Print_Titles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Hieu</cp:lastModifiedBy>
  <cp:lastPrinted>2017-09-08T09:31:50Z</cp:lastPrinted>
  <dcterms:created xsi:type="dcterms:W3CDTF">2009-02-09T02:21:44Z</dcterms:created>
  <dcterms:modified xsi:type="dcterms:W3CDTF">2020-09-21T03:49:52Z</dcterms:modified>
</cp:coreProperties>
</file>